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05" yWindow="-105" windowWidth="24240" windowHeight="13740" tabRatio="778" activeTab="4"/>
  </bookViews>
  <sheets>
    <sheet name="البدء" sheetId="8" r:id="rId1"/>
    <sheet name="نظرة عامة" sheetId="1" r:id="rId2"/>
    <sheet name="قالب تكاليف بدء التشغيل" sheetId="5" r:id="rId3"/>
    <sheet name="نموذج تكاليف بدء التشغيل" sheetId="3" r:id="rId4"/>
    <sheet name="قالب الأرباح والخسائر" sheetId="7" r:id="rId5"/>
    <sheet name="نموذج الأرباح والخسائر" sheetId="4" r:id="rId6"/>
  </sheets>
  <definedNames>
    <definedName name="_xlnm.Print_Area" localSheetId="0">البدء!$B$1:$B$8</definedName>
    <definedName name="_xlnm.Print_Area" localSheetId="4">'قالب الأرباح والخسائر'!$B$1:$O$24</definedName>
    <definedName name="_xlnm.Print_Area" localSheetId="2">'قالب تكاليف بدء التشغيل'!$B$1:$F$9</definedName>
    <definedName name="_xlnm.Print_Area" localSheetId="1">'نظرة عامة'!$B$1:$B$7</definedName>
    <definedName name="_xlnm.Print_Area" localSheetId="5">'نموذج الأرباح والخسائر'!$B$1:$O$23</definedName>
    <definedName name="_xlnm.Print_Area" localSheetId="3">'نموذج تكاليف بدء التشغيل'!$B$1:$F$9</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9" i="7" l="1"/>
  <c r="F19" i="7"/>
  <c r="G19" i="7"/>
  <c r="H19" i="7"/>
  <c r="I19" i="7"/>
  <c r="J19" i="7"/>
  <c r="K19" i="7"/>
  <c r="L19" i="7"/>
  <c r="M19" i="7"/>
  <c r="N19" i="7"/>
  <c r="D19" i="7"/>
  <c r="C19" i="7"/>
  <c r="O18" i="7"/>
  <c r="N9" i="7"/>
  <c r="M9" i="7"/>
  <c r="L9" i="7"/>
  <c r="K9" i="7"/>
  <c r="J9" i="7"/>
  <c r="I9" i="7"/>
  <c r="H9" i="7"/>
  <c r="G9" i="7"/>
  <c r="F9" i="7"/>
  <c r="E9" i="7"/>
  <c r="D9" i="7"/>
  <c r="C9" i="7"/>
  <c r="D9" i="4"/>
  <c r="C18" i="4"/>
  <c r="D18" i="4"/>
  <c r="E18" i="4"/>
  <c r="F18" i="4"/>
  <c r="G18" i="4"/>
  <c r="H18" i="4"/>
  <c r="I18" i="4"/>
  <c r="J18" i="4"/>
  <c r="K18" i="4"/>
  <c r="L18" i="4"/>
  <c r="M18" i="4"/>
  <c r="N18" i="4"/>
  <c r="N9" i="4"/>
  <c r="M9" i="4"/>
  <c r="L9" i="4"/>
  <c r="K9" i="4"/>
  <c r="J9" i="4"/>
  <c r="I9" i="4"/>
  <c r="H9" i="4"/>
  <c r="G9" i="4"/>
  <c r="F9" i="4"/>
  <c r="E9" i="4"/>
  <c r="C9" i="4"/>
  <c r="B2" i="4"/>
  <c r="B2" i="7"/>
  <c r="B2" i="3"/>
  <c r="O19" i="7" l="1"/>
  <c r="O9" i="7"/>
  <c r="O18" i="4"/>
  <c r="O9" i="4"/>
  <c r="C2" i="7" l="1"/>
  <c r="C2" i="4"/>
  <c r="C10" i="7"/>
  <c r="D10" i="7"/>
  <c r="D11" i="7" s="1"/>
  <c r="E10" i="7"/>
  <c r="E11" i="7" s="1"/>
  <c r="F10" i="7"/>
  <c r="F11" i="7" s="1"/>
  <c r="G10" i="7"/>
  <c r="G11" i="7" s="1"/>
  <c r="H10" i="7"/>
  <c r="H11" i="7" s="1"/>
  <c r="I10" i="7"/>
  <c r="I11" i="7" s="1"/>
  <c r="J10" i="7"/>
  <c r="J11" i="7" s="1"/>
  <c r="K10" i="7"/>
  <c r="K11" i="7" s="1"/>
  <c r="L10" i="7"/>
  <c r="L11" i="7" s="1"/>
  <c r="M10" i="7"/>
  <c r="M11" i="7" s="1"/>
  <c r="N10" i="7"/>
  <c r="N11" i="7" s="1"/>
  <c r="C11" i="7" l="1"/>
  <c r="O10" i="7"/>
  <c r="C2" i="3"/>
  <c r="C2" i="5"/>
  <c r="F20" i="7" l="1"/>
  <c r="J20" i="7"/>
  <c r="N20" i="7"/>
  <c r="H20" i="7"/>
  <c r="I20" i="7"/>
  <c r="G20" i="7"/>
  <c r="K20" i="7"/>
  <c r="D20" i="7"/>
  <c r="L20" i="7"/>
  <c r="E20" i="7"/>
  <c r="M20" i="7"/>
  <c r="C20" i="7"/>
  <c r="O17" i="7"/>
  <c r="O16" i="7"/>
  <c r="O15" i="7"/>
  <c r="O14" i="7"/>
  <c r="O8" i="7"/>
  <c r="O7" i="7"/>
  <c r="O6" i="7"/>
  <c r="O5" i="7"/>
  <c r="F9" i="5"/>
  <c r="F8" i="5"/>
  <c r="F7" i="5"/>
  <c r="F6" i="5"/>
  <c r="F5" i="5"/>
  <c r="O15" i="4"/>
  <c r="O16" i="4"/>
  <c r="O17" i="4"/>
  <c r="O14" i="4"/>
  <c r="D10" i="4"/>
  <c r="D11" i="4" s="1"/>
  <c r="D19" i="4" s="1"/>
  <c r="E10" i="4"/>
  <c r="E11" i="4" s="1"/>
  <c r="E19" i="4" s="1"/>
  <c r="F10" i="4"/>
  <c r="F11" i="4" s="1"/>
  <c r="F19" i="4" s="1"/>
  <c r="G10" i="4"/>
  <c r="G11" i="4" s="1"/>
  <c r="G19" i="4" s="1"/>
  <c r="H10" i="4"/>
  <c r="H11" i="4" s="1"/>
  <c r="H19" i="4" s="1"/>
  <c r="I10" i="4"/>
  <c r="I11" i="4" s="1"/>
  <c r="I19" i="4" s="1"/>
  <c r="J10" i="4"/>
  <c r="J11" i="4" s="1"/>
  <c r="J19" i="4" s="1"/>
  <c r="K10" i="4"/>
  <c r="K11" i="4" s="1"/>
  <c r="K19" i="4" s="1"/>
  <c r="L10" i="4"/>
  <c r="L11" i="4" s="1"/>
  <c r="L19" i="4" s="1"/>
  <c r="M10" i="4"/>
  <c r="M11" i="4" s="1"/>
  <c r="M19" i="4" s="1"/>
  <c r="N10" i="4"/>
  <c r="N11" i="4" s="1"/>
  <c r="N19" i="4" s="1"/>
  <c r="C10" i="4"/>
  <c r="C11" i="4" s="1"/>
  <c r="C19" i="4" s="1"/>
  <c r="O6" i="4"/>
  <c r="O7" i="4"/>
  <c r="O8" i="4"/>
  <c r="O5" i="4"/>
  <c r="F6" i="3"/>
  <c r="F7" i="3"/>
  <c r="F8" i="3"/>
  <c r="F9" i="3"/>
  <c r="F5" i="3"/>
  <c r="F20" i="4" l="1"/>
  <c r="F22" i="4" s="1"/>
  <c r="M20" i="4"/>
  <c r="M22" i="4" s="1"/>
  <c r="I20" i="4"/>
  <c r="I22" i="4" s="1"/>
  <c r="E20" i="4"/>
  <c r="E22" i="4"/>
  <c r="J20" i="4"/>
  <c r="J22" i="4" s="1"/>
  <c r="L20" i="4"/>
  <c r="L22" i="4" s="1"/>
  <c r="H20" i="4"/>
  <c r="H22" i="4" s="1"/>
  <c r="D20" i="4"/>
  <c r="D22" i="4" s="1"/>
  <c r="N20" i="4"/>
  <c r="N22" i="4" s="1"/>
  <c r="K20" i="4"/>
  <c r="K22" i="4" s="1"/>
  <c r="G20" i="4"/>
  <c r="G22" i="4" s="1"/>
  <c r="M21" i="7"/>
  <c r="M23" i="7" s="1"/>
  <c r="C21" i="7"/>
  <c r="C23" i="7" s="1"/>
  <c r="D21" i="7"/>
  <c r="D23" i="7" s="1"/>
  <c r="H21" i="7"/>
  <c r="H23" i="7" s="1"/>
  <c r="N21" i="7"/>
  <c r="N23" i="7" s="1"/>
  <c r="E21" i="7"/>
  <c r="E23" i="7" s="1"/>
  <c r="G21" i="7"/>
  <c r="G23" i="7" s="1"/>
  <c r="J21" i="7"/>
  <c r="J23" i="7" s="1"/>
  <c r="K21" i="7"/>
  <c r="K23" i="7" s="1"/>
  <c r="L21" i="7"/>
  <c r="L23" i="7" s="1"/>
  <c r="I21" i="7"/>
  <c r="I23" i="7" s="1"/>
  <c r="F21" i="7"/>
  <c r="F23" i="7" s="1"/>
  <c r="O19" i="4"/>
  <c r="O10" i="4"/>
  <c r="F10" i="3"/>
  <c r="F10" i="5"/>
  <c r="O21" i="7" l="1"/>
  <c r="O11" i="4"/>
  <c r="C20" i="4" l="1"/>
  <c r="O20" i="7"/>
  <c r="O23" i="7" s="1"/>
  <c r="O11" i="7"/>
  <c r="O20" i="4" l="1"/>
  <c r="O22" i="4" s="1"/>
  <c r="C22" i="4"/>
</calcChain>
</file>

<file path=xl/sharedStrings.xml><?xml version="1.0" encoding="utf-8"?>
<sst xmlns="http://schemas.openxmlformats.org/spreadsheetml/2006/main" count="129" uniqueCount="59">
  <si>
    <t>حول هذا القالب</t>
  </si>
  <si>
    <t xml:space="preserve">إنشاء خطة مالية لبدء الأعمال باستخدام هذا القالب. </t>
  </si>
  <si>
    <t xml:space="preserve">احصل على نظرة عامة حول خطة مالية في ورقة عمل "نظرة عامة". </t>
  </si>
  <si>
    <t xml:space="preserve">استخدم «قالب تكاليف بدء التشغيل» وأوراق عمل «قالب الأرباح والخسائر» للاحتفاظ بحساب تكاليف بدء التشغيل والربح والخسارة. </t>
  </si>
  <si>
    <t>تحتوي أوراق عمل «نموذج تكاليف بدء التشغيل» و«نموذج الأرباح والخسائر» على بيانات نموذجية في جداول.</t>
  </si>
  <si>
    <t xml:space="preserve">ملاحظة: </t>
  </si>
  <si>
    <t>تم توفير إرشادات إضافية في العمود A في جميع أوراق العمل. تم إخفاء هذا النص عن قصد. لإزالة النص، حدد العمود A، ثم حدد "حذف". لإظهار النص، حدد العمود A، ثم قم بتغيير لون الخط.</t>
  </si>
  <si>
    <t>للتعرّف على المزيد حول الجداول، اضغط على SHIFT ثم F10 داخل جدول، وحدد الخيار "جدول"، ثم حدد "نص بديل".</t>
  </si>
  <si>
    <t>خطة مالية لبدء الأعمال التجارية</t>
  </si>
  <si>
    <t xml:space="preserve">ينطوي إنشاء خطة مالية على إجراء كل تخطيطات الأعمال معًا. بمجرد تحديد المنتج والسوق المستهدف والعملاء المستهدفين، إلى جانب الأسعار، تكون جاهزا لبدء التنبؤ بالتكاليف والمبيعات والربح. ستساعدك هذه العناصر بالإضافة إلى افتراضاتك على تقدير توقعات المبيعات. سيكون الجانب الآخر من العمل هو المصاريف التي تتوقع أن تتحملها. هذا الأمر مهم بشكل مستمر لمعرفة متى تكون شخصًا ربحيًا. من المهم أيضًا أثناء بدء العمل بشركتك، أن تكون على دراية بالمصاريف التي ستحتاجها للتمويل قبل تلقي مبيعات العملاء أو النقد المولد. </t>
  </si>
  <si>
    <t xml:space="preserve">تعقب افتراضاتك التي تقوم بإجرائها لتقدير الإيرادات وتكلفة السلع المباعة. بالنسبة للشركات التي لم تبدأ العمل بعد، يجب أن يكون لديك فهم لكيفية تقدير هذه المنتجات أو الخدمات.  فيما يلي بعض إرشادات التقدير: </t>
  </si>
  <si>
    <t xml:space="preserve">الإيرادات: ابدأ بالتحديد من خلال السوق المستهدفة لديك (مجموعة العملاء المتوقعين أو الشركات أو العملاء)، بتحديد عدد العناصر التي ستكون أهدافًا لديك في السنة الأولى. ما النسبة المئوية للعناصر التي تتوقع الإغلاق بسببها؟ ما متوسط معاملاتهم التي يمكنهم من خلالها شراء منتجك أو خدمتك؟ ما هو عدد العناصر التي يمكنك البناء عليها في الشهر الأول والثاني وما إلى ذلك؟ قد ترغب في البدء بعدد في الشهر الأول وزيادة العدد بنسبة مئوية، لنقل 10٪.  على سبيل المثال، إذا قمت ببيع خدمات التنظيف للشركات الصغيرة في بلدتك وكان هناك 500 شركة تعتقد أنها تحتاج إلى الخدمة. إذا كان متوسط العقود لديك هو 250 دولارًا أمريكيًا في الشهر، فستحتاج إلى تقدير عدد الشركات التي يمكنك توقيع عقود معها كل شهر للسنة الأولى. </t>
  </si>
  <si>
    <t xml:space="preserve">تكلفة البضائع المبيعة (COGS): يجب حساب هذا للمنتجات وبعض الخدمات.  التكلفة المضمنة هي إنتاج المنتج.  على سبيل المثال، إذا قمت ببيع الملابس، فستكون تكلفة البضائع المبيعة هي السعر الذي دفعته لشراء الملابس من الشركة المصنعة.  إذا قمت بالحساب بنفسك، فسيكون الحساب على تكلفة المواد والعمل. بالنسبة للخدمات، ستكون تكلفة العمالة المباشرة لمدة ساعة من العمل المفوتر.  يُصحح كل شيء ما دون الربح الشامل فيما يتعلق بالأرباح والخسائر أو التكاليف الزائدة للأعمال بشكل عام، مثل الإيجار أو الهاتف أو حتى التسويق. </t>
  </si>
  <si>
    <t>تكاليف بدء التشغيل</t>
  </si>
  <si>
    <t>المقهى</t>
  </si>
  <si>
    <t>عناصر التكلفة</t>
  </si>
  <si>
    <t>الإعلانات/التسويق</t>
  </si>
  <si>
    <t>رواتب الموظفين</t>
  </si>
  <si>
    <t>الضرائب والفوائد الخاصة بكشوف رواتب الموظفين</t>
  </si>
  <si>
    <t xml:space="preserve">إيجار/تأجير المبالغ/المرافق </t>
  </si>
  <si>
    <t>رسوم البريد/الشحن</t>
  </si>
  <si>
    <t>موازنة مقدرة بدء التشغيل</t>
  </si>
  <si>
    <t>أشهر</t>
  </si>
  <si>
    <t>التكلفة/ الشهر</t>
  </si>
  <si>
    <t>تكلفة لمرة واحدة</t>
  </si>
  <si>
    <t>إجمالي التكلفة</t>
  </si>
  <si>
    <t>الإيرادات</t>
  </si>
  <si>
    <t>مبيعات المنتجات المقدرة</t>
  </si>
  <si>
    <t>خصومات وإرجاع مبيعات أقل</t>
  </si>
  <si>
    <t>إيرادات الخدمة</t>
  </si>
  <si>
    <t xml:space="preserve">الإيرادات الأخرى </t>
  </si>
  <si>
    <t>صافي المبيعات</t>
  </si>
  <si>
    <t>تكلفة البضائع المباعة</t>
  </si>
  <si>
    <t>إجمالي الربح</t>
  </si>
  <si>
    <t>المصاريف</t>
  </si>
  <si>
    <t>الرواتب والأجور</t>
  </si>
  <si>
    <t>التسويق/الإعلانات</t>
  </si>
  <si>
    <t>عمولات المبيعات</t>
  </si>
  <si>
    <t>الإيجار</t>
  </si>
  <si>
    <t>أخرى 1</t>
  </si>
  <si>
    <t>إجمالي المصاريف</t>
  </si>
  <si>
    <t>الدخل قبل الضرائب</t>
  </si>
  <si>
    <t>مصاريف ضريبة الدخل</t>
  </si>
  <si>
    <t>صافي الدخل</t>
  </si>
  <si>
    <t>يناير</t>
  </si>
  <si>
    <t>فبراير</t>
  </si>
  <si>
    <t>مارس</t>
  </si>
  <si>
    <t>أبريل</t>
  </si>
  <si>
    <t>مايو</t>
  </si>
  <si>
    <t>يونيو</t>
  </si>
  <si>
    <t>يوليو</t>
  </si>
  <si>
    <t>أغسطس</t>
  </si>
  <si>
    <t>سبتمبر</t>
  </si>
  <si>
    <t>أكتوبر</t>
  </si>
  <si>
    <t>نوفمبر</t>
  </si>
  <si>
    <t>ديسمبر</t>
  </si>
  <si>
    <t>السنة حتى تاريخه</t>
  </si>
  <si>
    <r>
      <rPr>
        <b/>
        <sz val="9"/>
        <color rgb="FFC00000"/>
        <rFont val="Tahoma"/>
        <family val="2"/>
      </rPr>
      <t>تكاليف مقدرة لبدء التشغيل:</t>
    </r>
    <r>
      <rPr>
        <sz val="9"/>
        <color rgb="FFC00000"/>
        <rFont val="Tahoma"/>
        <family val="2"/>
      </rPr>
      <t xml:space="preserve"> </t>
    </r>
    <r>
      <rPr>
        <sz val="9"/>
        <color rgb="FF2F2F2F"/>
        <rFont val="Tahoma"/>
        <family val="2"/>
      </rPr>
      <t xml:space="preserve">يقدم الجدول الموجود في علامة التبويب التالية، علامة تبويب "قالب تكاليف بدء التشغيل"، وهو قالب فارغ يتضمن بعض الإرشادات لبدء الاستخدام.  تعرض علامة التبويب التالية، «نموذج لتكاليف بدء التشغيل»، عينة من عناصر التكلفة المستمرة والتكلفة لمرة واحدة التي قد تحتاج إليها لفتح شركتك. يُدفع للعديد من الشركات النفقات كحساب مع مرور الوقت، كما أنه ليس لديها أموال متاحة على الفور. من المهم تقدير الوقت الذي سيبدأ فيه التدفق النقدي إلى الشركة بافتراض عدد أشهر العناصر المتكررة، بالإضافة إلى المصروفات لمرة واحدة، التي سيتعين عليك تمويلها من خلال المدخرات أو كاستثمار مبدئي.  </t>
    </r>
  </si>
  <si>
    <r>
      <rPr>
        <b/>
        <sz val="9"/>
        <color rgb="FFC00000"/>
        <rFont val="Tahoma"/>
        <family val="2"/>
      </rPr>
      <t>نموذج تقديري للأرباح والخسائر:</t>
    </r>
    <r>
      <rPr>
        <sz val="9"/>
        <color rgb="FF2F2F2F"/>
        <rFont val="Tahoma"/>
        <family val="2"/>
      </rPr>
      <t xml:space="preserve"> في علامة التبويب، في تسمية «قالب الأرباح والخسائر»، ستجد قالبًا فارغًا للتنبؤ بالمبيعات ونموذج الأرباح والخسائر. تعرض علامة التبويب التالية، «نموذج الأرباح والخسائر»، عينة من التوقعات التي تتوقعها شركة صغيرة لأول 12 شهرًا من العمليات. يعرض الجزء العلوي من الجدول في كل نموذج المبيعات المقدرة والأرباح الإجمالية. هذا مكان جيد لبدء إنشاء تنبؤ المبيعات الخاص بك. يصنف القسم التالي، أدناه، المصاريف المتكررة التي تتوقعها للشهور نفسها. يجب أن تكون متناسقة مع تكاليف بدء التشغيل المقدرة التي أكملتها في القسم السابق. في أسفل هذا النموذج، ستبدأ في معرفة متى تصبح شخصًا ربحيًا وعناصر المصروفات الأكثر تأثيرًا على ربحيتك.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</si>
</sst>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ر.س.‏&quot;\ #,##0_-;&quot;ر.س.‏&quot;\ #,##0\-"/>
    <numFmt numFmtId="165" formatCode="_-&quot;ر.س.‏&quot;\ * #,##0_-;_-&quot;ر.س.‏&quot;\ * #,##0\-;_-&quot;ر.س.‏&quot;\ * &quot;-&quot;_-;_-@_-"/>
    <numFmt numFmtId="166" formatCode="_-&quot;ر.س.‏&quot;\ * #,##0.00_-;_-&quot;ر.س.‏&quot;\ * #,##0.00\-;_-&quot;ر.س.‏&quot;\ * &quot;-&quot;??_-;_-@_-"/>
    <numFmt numFmtId="167" formatCode="_(* #,##0_);_(* \(#,##0\);_(* &quot;-&quot;_);_(@_)"/>
    <numFmt numFmtId="168" formatCode="_(* #,##0.00_);_(* \(#,##0.00\);_(* &quot;-&quot;??_);_(@_)"/>
    <numFmt numFmtId="169" formatCode="&quot;ر.س.‏&quot;\ #,##0_-"/>
  </numFmts>
  <fonts count="34" x14ac:knownFonts="1">
    <font>
      <sz val="11"/>
      <color theme="1"/>
      <name val="Tahoma"/>
      <family val="2"/>
    </font>
    <font>
      <sz val="11"/>
      <color theme="0"/>
      <name val="Arial"/>
      <family val="2"/>
      <scheme val="minor"/>
    </font>
    <font>
      <sz val="11"/>
      <color theme="1"/>
      <name val="Tahoma"/>
      <family val="2"/>
    </font>
    <font>
      <sz val="11"/>
      <color theme="0"/>
      <name val="Tahoma"/>
      <family val="2"/>
    </font>
    <font>
      <sz val="11"/>
      <color rgb="FF9C0006"/>
      <name val="Tahoma"/>
      <family val="2"/>
    </font>
    <font>
      <b/>
      <sz val="11"/>
      <color rgb="FFFA7D00"/>
      <name val="Tahoma"/>
      <family val="2"/>
    </font>
    <font>
      <b/>
      <sz val="11"/>
      <color theme="0"/>
      <name val="Tahoma"/>
      <family val="2"/>
    </font>
    <font>
      <i/>
      <sz val="11"/>
      <color rgb="FF7F7F7F"/>
      <name val="Tahoma"/>
      <family val="2"/>
    </font>
    <font>
      <sz val="11"/>
      <color rgb="FF006100"/>
      <name val="Tahoma"/>
      <family val="2"/>
    </font>
    <font>
      <b/>
      <sz val="15"/>
      <color theme="3"/>
      <name val="Tahoma"/>
      <family val="2"/>
    </font>
    <font>
      <b/>
      <sz val="13"/>
      <color theme="3"/>
      <name val="Tahoma"/>
      <family val="2"/>
    </font>
    <font>
      <b/>
      <sz val="11"/>
      <color theme="3"/>
      <name val="Tahoma"/>
      <family val="2"/>
    </font>
    <font>
      <sz val="11"/>
      <color rgb="FF3F3F76"/>
      <name val="Tahoma"/>
      <family val="2"/>
    </font>
    <font>
      <sz val="11"/>
      <color rgb="FFFA7D00"/>
      <name val="Tahoma"/>
      <family val="2"/>
    </font>
    <font>
      <sz val="11"/>
      <color rgb="FF9C5700"/>
      <name val="Tahoma"/>
      <family val="2"/>
    </font>
    <font>
      <b/>
      <sz val="11"/>
      <color rgb="FF3F3F3F"/>
      <name val="Tahoma"/>
      <family val="2"/>
    </font>
    <font>
      <sz val="18"/>
      <color theme="3"/>
      <name val="Tahoma"/>
      <family val="2"/>
    </font>
    <font>
      <b/>
      <sz val="11"/>
      <color theme="1"/>
      <name val="Tahoma"/>
      <family val="2"/>
    </font>
    <font>
      <sz val="11"/>
      <color rgb="FFFF0000"/>
      <name val="Tahoma"/>
      <family val="2"/>
    </font>
    <font>
      <b/>
      <sz val="12"/>
      <color theme="0"/>
      <name val="Tahoma"/>
      <family val="2"/>
    </font>
    <font>
      <sz val="9"/>
      <color rgb="FF2F2F2F"/>
      <name val="Tahoma"/>
      <family val="2"/>
    </font>
    <font>
      <b/>
      <sz val="9"/>
      <color rgb="FF2F2F2F"/>
      <name val="Tahoma"/>
      <family val="2"/>
    </font>
    <font>
      <b/>
      <sz val="9"/>
      <color rgb="FFC00000"/>
      <name val="Tahoma"/>
      <family val="2"/>
    </font>
    <font>
      <sz val="9"/>
      <color rgb="FFC00000"/>
      <name val="Tahoma"/>
      <family val="2"/>
    </font>
    <font>
      <b/>
      <sz val="10"/>
      <color theme="0"/>
      <name val="Tahoma"/>
      <family val="2"/>
    </font>
    <font>
      <b/>
      <sz val="10"/>
      <color rgb="FF2F2F2F"/>
      <name val="Tahoma"/>
      <family val="2"/>
    </font>
    <font>
      <b/>
      <sz val="5"/>
      <color theme="0" tint="-4.9989318521683403E-2"/>
      <name val="Tahoma"/>
      <family val="2"/>
    </font>
    <font>
      <sz val="9"/>
      <color theme="0"/>
      <name val="Tahoma"/>
      <family val="2"/>
    </font>
    <font>
      <sz val="11"/>
      <color theme="0" tint="-4.9989318521683403E-2"/>
      <name val="Tahoma"/>
      <family val="2"/>
    </font>
    <font>
      <b/>
      <sz val="10"/>
      <color theme="1"/>
      <name val="Tahoma"/>
      <family val="2"/>
    </font>
    <font>
      <b/>
      <sz val="9"/>
      <color theme="0"/>
      <name val="Tahoma"/>
      <family val="2"/>
    </font>
    <font>
      <b/>
      <sz val="10"/>
      <color rgb="FFFF0000"/>
      <name val="Tahoma"/>
      <family val="2"/>
    </font>
    <font>
      <sz val="9"/>
      <color rgb="FFFF0000"/>
      <name val="Tahoma"/>
      <family val="2"/>
    </font>
    <font>
      <b/>
      <sz val="9"/>
      <color rgb="FFFF0000"/>
      <name val="Tahoma"/>
      <family val="2"/>
    </font>
  </fonts>
  <fills count="37">
    <fill>
      <patternFill patternType="none"/>
    </fill>
    <fill>
      <patternFill patternType="gray125"/>
    </fill>
    <fill>
      <patternFill patternType="solid">
        <fgColor rgb="FFD83B01"/>
        <bgColor indexed="64"/>
      </patternFill>
    </fill>
    <fill>
      <patternFill patternType="solid">
        <fgColor rgb="FF2F2F2F"/>
        <bgColor indexed="64"/>
      </patternFill>
    </fill>
    <fill>
      <patternFill patternType="solid">
        <fgColor theme="0"/>
        <bgColor indexed="64"/>
      </patternFill>
    </fill>
    <fill>
      <patternFill patternType="solid">
        <fgColor rgb="FFE6E6E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4">
    <border>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style="thin">
        <color theme="1" tint="0.249977111117893"/>
      </left>
      <right/>
      <top/>
      <bottom/>
      <diagonal/>
    </border>
    <border>
      <left style="thin">
        <color theme="1" tint="0.249977111117893"/>
      </left>
      <right/>
      <top style="thin">
        <color theme="1" tint="0.249977111117893"/>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theme="1" tint="0.249977111117893"/>
      </right>
      <top style="thin">
        <color theme="1" tint="0.249977111117893"/>
      </top>
      <bottom style="thin">
        <color theme="1" tint="0.249977111117893"/>
      </bottom>
      <diagonal/>
    </border>
    <border>
      <left/>
      <right style="thin">
        <color indexed="64"/>
      </right>
      <top/>
      <bottom/>
      <diagonal/>
    </border>
    <border>
      <left style="thin">
        <color indexed="64"/>
      </left>
      <right/>
      <top style="thin">
        <color theme="1" tint="0.249977111117893"/>
      </top>
      <bottom style="thin">
        <color theme="1" tint="0.249977111117893"/>
      </bottom>
      <diagonal/>
    </border>
    <border>
      <left style="thin">
        <color theme="1" tint="0.249977111117893"/>
      </left>
      <right style="thin">
        <color indexed="64"/>
      </right>
      <top style="thin">
        <color theme="1" tint="0.249977111117893"/>
      </top>
      <bottom style="thin">
        <color theme="1" tint="0.249977111117893"/>
      </bottom>
      <diagonal/>
    </border>
    <border>
      <left/>
      <right style="thin">
        <color indexed="64"/>
      </right>
      <top style="thin">
        <color theme="1" tint="0.249977111117893"/>
      </top>
      <bottom style="thin">
        <color theme="1" tint="0.249977111117893"/>
      </bottom>
      <diagonal/>
    </border>
    <border>
      <left style="thin">
        <color indexed="64"/>
      </left>
      <right/>
      <top style="thin">
        <color theme="1" tint="0.249977111117893"/>
      </top>
      <bottom style="thin">
        <color indexed="64"/>
      </bottom>
      <diagonal/>
    </border>
    <border>
      <left/>
      <right/>
      <top style="thin">
        <color theme="1" tint="0.249977111117893"/>
      </top>
      <bottom style="thin">
        <color indexed="64"/>
      </bottom>
      <diagonal/>
    </border>
    <border>
      <left/>
      <right style="thin">
        <color indexed="64"/>
      </right>
      <top style="thin">
        <color theme="1" tint="0.249977111117893"/>
      </top>
      <bottom style="thin">
        <color indexed="64"/>
      </bottom>
      <diagonal/>
    </border>
    <border>
      <left style="thin">
        <color theme="1" tint="0.249977111117893"/>
      </left>
      <right/>
      <top/>
      <bottom style="thin">
        <color theme="1" tint="0.249977111117893"/>
      </bottom>
      <diagonal/>
    </border>
    <border>
      <left/>
      <right/>
      <top/>
      <bottom style="thin">
        <color theme="1" tint="0.249977111117893"/>
      </bottom>
      <diagonal/>
    </border>
    <border>
      <left style="thin">
        <color indexed="64"/>
      </left>
      <right/>
      <top/>
      <bottom style="thin">
        <color theme="1" tint="0.249977111117893"/>
      </bottom>
      <diagonal/>
    </border>
    <border>
      <left/>
      <right style="thin">
        <color indexed="64"/>
      </right>
      <top/>
      <bottom style="thin">
        <color theme="1" tint="0.249977111117893"/>
      </bottom>
      <diagonal/>
    </border>
    <border>
      <left/>
      <right style="thin">
        <color theme="1" tint="0.249977111117893"/>
      </right>
      <top/>
      <bottom style="thin">
        <color theme="1" tint="0.249977111117893"/>
      </bottom>
      <diagonal/>
    </border>
    <border>
      <left style="thin">
        <color theme="1" tint="0.249977111117893"/>
      </left>
      <right style="thin">
        <color theme="1" tint="0.249977111117893"/>
      </right>
      <top/>
      <bottom style="thin">
        <color theme="1" tint="0.249977111117893"/>
      </bottom>
      <diagonal/>
    </border>
    <border>
      <left/>
      <right style="thin">
        <color theme="1" tint="0.249977111117893"/>
      </right>
      <top style="thin">
        <color theme="1" tint="0.249977111117893"/>
      </top>
      <bottom/>
      <diagonal/>
    </border>
    <border>
      <left style="thin">
        <color theme="1" tint="0.249977111117893"/>
      </left>
      <right style="thin">
        <color theme="1" tint="0.249977111117893"/>
      </right>
      <top style="thin">
        <color theme="1" tint="0.249977111117893"/>
      </top>
      <bottom/>
      <diagonal/>
    </border>
    <border>
      <left style="thin">
        <color theme="1" tint="0.249977111117893"/>
      </left>
      <right/>
      <top style="thin">
        <color theme="1" tint="0.249977111117893"/>
      </top>
      <bottom style="thin">
        <color indexed="64"/>
      </bottom>
      <diagonal/>
    </border>
    <border>
      <left/>
      <right/>
      <top style="thin">
        <color theme="1" tint="0.249977111117893"/>
      </top>
      <bottom/>
      <diagonal/>
    </border>
    <border>
      <left style="thin">
        <color theme="1" tint="0.249977111117893"/>
      </left>
      <right style="thin">
        <color theme="1" tint="0.249977111117893"/>
      </right>
      <top style="thin">
        <color theme="1" tint="0.249977111117893"/>
      </top>
      <bottom style="thick">
        <color rgb="FFD83B01"/>
      </bottom>
      <diagonal/>
    </border>
    <border>
      <left/>
      <right style="thin">
        <color theme="1" tint="0.249977111117893"/>
      </right>
      <top/>
      <bottom style="thick">
        <color rgb="FFD83B01"/>
      </bottom>
      <diagonal/>
    </border>
    <border>
      <left style="thin">
        <color theme="1" tint="0.249977111117893"/>
      </left>
      <right style="thin">
        <color theme="1" tint="0.249977111117893"/>
      </right>
      <top/>
      <bottom style="thick">
        <color rgb="FFD83B01"/>
      </bottom>
      <diagonal/>
    </border>
    <border>
      <left style="thin">
        <color theme="1" tint="0.249977111117893"/>
      </left>
      <right/>
      <top/>
      <bottom style="thick">
        <color rgb="FFD83B01"/>
      </bottom>
      <diagonal/>
    </border>
    <border>
      <left/>
      <right style="thin">
        <color theme="1" tint="0.24994659260841701"/>
      </right>
      <top/>
      <bottom style="thick">
        <color rgb="FFD83B01"/>
      </bottom>
      <diagonal/>
    </border>
    <border>
      <left/>
      <right style="thin">
        <color theme="1" tint="0.249977111117893"/>
      </right>
      <top style="thin">
        <color theme="1" tint="0.249977111117893"/>
      </top>
      <bottom style="thick">
        <color rgb="FFD83B01"/>
      </bottom>
      <diagonal/>
    </border>
    <border>
      <left style="thin">
        <color theme="1" tint="0.249977111117893"/>
      </left>
      <right/>
      <top style="thin">
        <color theme="1" tint="0.249977111117893"/>
      </top>
      <bottom style="thick">
        <color rgb="FFD83B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alignment readingOrder="2"/>
    </xf>
    <xf numFmtId="168"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16" fillId="0" borderId="0" applyNumberFormat="0" applyFill="0" applyBorder="0" applyAlignment="0" applyProtection="0"/>
    <xf numFmtId="0" fontId="9" fillId="0" borderId="35" applyNumberFormat="0" applyFill="0" applyAlignment="0" applyProtection="0"/>
    <xf numFmtId="0" fontId="10" fillId="0" borderId="36" applyNumberFormat="0" applyFill="0" applyAlignment="0" applyProtection="0"/>
    <xf numFmtId="0" fontId="11" fillId="0" borderId="37" applyNumberFormat="0" applyFill="0" applyAlignment="0" applyProtection="0"/>
    <xf numFmtId="0" fontId="11" fillId="0" borderId="0" applyNumberFormat="0" applyFill="0" applyBorder="0" applyAlignment="0" applyProtection="0"/>
    <xf numFmtId="0" fontId="8" fillId="6" borderId="0" applyNumberFormat="0" applyBorder="0" applyAlignment="0" applyProtection="0"/>
    <xf numFmtId="0" fontId="4" fillId="7" borderId="0" applyNumberFormat="0" applyBorder="0" applyAlignment="0" applyProtection="0"/>
    <xf numFmtId="0" fontId="14" fillId="8" borderId="0" applyNumberFormat="0" applyBorder="0" applyAlignment="0" applyProtection="0"/>
    <xf numFmtId="0" fontId="12" fillId="9" borderId="38" applyNumberFormat="0" applyAlignment="0" applyProtection="0"/>
    <xf numFmtId="0" fontId="15" fillId="10" borderId="39" applyNumberFormat="0" applyAlignment="0" applyProtection="0"/>
    <xf numFmtId="0" fontId="5" fillId="10" borderId="38" applyNumberFormat="0" applyAlignment="0" applyProtection="0"/>
    <xf numFmtId="0" fontId="13" fillId="0" borderId="40" applyNumberFormat="0" applyFill="0" applyAlignment="0" applyProtection="0"/>
    <xf numFmtId="0" fontId="6" fillId="11" borderId="41" applyNumberFormat="0" applyAlignment="0" applyProtection="0"/>
    <xf numFmtId="0" fontId="18" fillId="0" borderId="0" applyNumberFormat="0" applyFill="0" applyBorder="0" applyAlignment="0" applyProtection="0"/>
    <xf numFmtId="0" fontId="2" fillId="12" borderId="42" applyNumberFormat="0" applyFont="0" applyAlignment="0" applyProtection="0"/>
    <xf numFmtId="0" fontId="7" fillId="0" borderId="0" applyNumberFormat="0" applyFill="0" applyBorder="0" applyAlignment="0" applyProtection="0"/>
    <xf numFmtId="0" fontId="17" fillId="0" borderId="43" applyNumberFormat="0" applyFill="0" applyAlignment="0" applyProtection="0"/>
    <xf numFmtId="0" fontId="3"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3"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3"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3"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3"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3"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cellStyleXfs>
  <cellXfs count="131">
    <xf numFmtId="0" fontId="0" fillId="0" borderId="0" xfId="0">
      <alignment readingOrder="2"/>
    </xf>
    <xf numFmtId="0" fontId="0" fillId="3" borderId="0" xfId="0" applyFill="1">
      <alignment readingOrder="2"/>
    </xf>
    <xf numFmtId="0" fontId="0" fillId="2" borderId="0" xfId="0" applyFill="1" applyAlignment="1">
      <alignment horizontal="left" vertical="center"/>
    </xf>
    <xf numFmtId="0" fontId="0" fillId="3" borderId="0" xfId="0" applyFill="1" applyAlignment="1">
      <alignment horizontal="left" vertical="center"/>
    </xf>
    <xf numFmtId="0" fontId="1" fillId="4" borderId="0" xfId="0" applyFont="1" applyFill="1" applyAlignment="1">
      <alignment wrapText="1"/>
    </xf>
    <xf numFmtId="0" fontId="19" fillId="2" borderId="0" xfId="0" applyFont="1" applyFill="1" applyAlignment="1">
      <alignment horizontal="right" vertical="center" readingOrder="2"/>
    </xf>
    <xf numFmtId="0" fontId="0" fillId="4" borderId="0" xfId="0" applyFill="1" applyAlignment="1">
      <alignment horizontal="left" vertical="center" readingOrder="2"/>
    </xf>
    <xf numFmtId="0" fontId="0" fillId="4" borderId="0" xfId="0" applyFill="1" applyAlignment="1">
      <alignment horizontal="left" vertical="center" wrapText="1" readingOrder="2"/>
    </xf>
    <xf numFmtId="0" fontId="0" fillId="3" borderId="0" xfId="0" applyFill="1" applyAlignment="1">
      <alignment horizontal="left" vertical="center" wrapText="1" readingOrder="2"/>
    </xf>
    <xf numFmtId="0" fontId="0" fillId="3" borderId="0" xfId="0" applyFill="1" applyAlignment="1">
      <alignment horizontal="left" vertical="center" readingOrder="2"/>
    </xf>
    <xf numFmtId="0" fontId="3" fillId="4" borderId="0" xfId="0" applyFont="1" applyFill="1" applyAlignment="1">
      <alignment horizontal="right" vertical="center" wrapText="1" readingOrder="2"/>
    </xf>
    <xf numFmtId="0" fontId="3" fillId="4" borderId="0" xfId="0" applyFont="1" applyFill="1" applyAlignment="1">
      <alignment horizontal="left" vertical="center" wrapText="1" readingOrder="2"/>
    </xf>
    <xf numFmtId="0" fontId="6" fillId="4" borderId="0" xfId="0" applyFont="1" applyFill="1" applyAlignment="1">
      <alignment horizontal="right" vertical="center" wrapText="1" readingOrder="2"/>
    </xf>
    <xf numFmtId="0" fontId="24" fillId="2" borderId="2" xfId="0" applyFont="1" applyFill="1" applyBorder="1" applyAlignment="1">
      <alignment horizontal="right" vertical="center" readingOrder="2"/>
    </xf>
    <xf numFmtId="0" fontId="24" fillId="2" borderId="3" xfId="0" applyFont="1" applyFill="1" applyBorder="1" applyAlignment="1">
      <alignment horizontal="right" vertical="center" readingOrder="2"/>
    </xf>
    <xf numFmtId="0" fontId="24" fillId="2" borderId="4" xfId="0" applyFont="1" applyFill="1" applyBorder="1" applyAlignment="1">
      <alignment horizontal="right" vertical="center" readingOrder="2"/>
    </xf>
    <xf numFmtId="0" fontId="17" fillId="4" borderId="0" xfId="0" applyFont="1" applyFill="1" applyAlignment="1">
      <alignment horizontal="left" vertical="center" readingOrder="2"/>
    </xf>
    <xf numFmtId="0" fontId="24" fillId="4" borderId="0" xfId="0" applyFont="1" applyFill="1" applyAlignment="1">
      <alignment horizontal="right" vertical="center" wrapText="1" readingOrder="2"/>
    </xf>
    <xf numFmtId="0" fontId="25" fillId="5" borderId="1" xfId="0" applyFont="1" applyFill="1" applyBorder="1" applyAlignment="1">
      <alignment horizontal="right" vertical="center" readingOrder="2"/>
    </xf>
    <xf numFmtId="0" fontId="25" fillId="4" borderId="0" xfId="0" applyFont="1" applyFill="1" applyAlignment="1">
      <alignment horizontal="left" vertical="center" readingOrder="2"/>
    </xf>
    <xf numFmtId="14" fontId="26" fillId="2" borderId="6" xfId="0" applyNumberFormat="1" applyFont="1" applyFill="1" applyBorder="1" applyAlignment="1">
      <alignment horizontal="right" vertical="center" wrapText="1" readingOrder="2"/>
    </xf>
    <xf numFmtId="14" fontId="26" fillId="2" borderId="27" xfId="0" applyNumberFormat="1" applyFont="1" applyFill="1" applyBorder="1" applyAlignment="1">
      <alignment horizontal="right" vertical="center" wrapText="1" readingOrder="2"/>
    </xf>
    <xf numFmtId="14" fontId="26" fillId="2" borderId="24" xfId="0" applyNumberFormat="1" applyFont="1" applyFill="1" applyBorder="1" applyAlignment="1">
      <alignment horizontal="right" vertical="center" wrapText="1" readingOrder="2"/>
    </xf>
    <xf numFmtId="0" fontId="25" fillId="5" borderId="32" xfId="0" applyFont="1" applyFill="1" applyBorder="1" applyAlignment="1">
      <alignment horizontal="right" vertical="center" wrapText="1" readingOrder="2"/>
    </xf>
    <xf numFmtId="0" fontId="25" fillId="5" borderId="29" xfId="0" applyFont="1" applyFill="1" applyBorder="1" applyAlignment="1">
      <alignment horizontal="center" vertical="center" readingOrder="2"/>
    </xf>
    <xf numFmtId="0" fontId="25" fillId="5" borderId="30" xfId="0" applyFont="1" applyFill="1" applyBorder="1" applyAlignment="1">
      <alignment horizontal="center" vertical="center" readingOrder="2"/>
    </xf>
    <xf numFmtId="0" fontId="25" fillId="5" borderId="31" xfId="0" applyFont="1" applyFill="1" applyBorder="1" applyAlignment="1">
      <alignment horizontal="center" vertical="center" readingOrder="2"/>
    </xf>
    <xf numFmtId="0" fontId="27" fillId="4" borderId="0" xfId="0" applyFont="1" applyFill="1" applyAlignment="1">
      <alignment horizontal="center" vertical="center" wrapText="1" readingOrder="2"/>
    </xf>
    <xf numFmtId="0" fontId="21" fillId="5" borderId="22" xfId="0" applyFont="1" applyFill="1" applyBorder="1" applyAlignment="1">
      <alignment horizontal="right" vertical="center" wrapText="1" readingOrder="2"/>
    </xf>
    <xf numFmtId="0" fontId="20" fillId="5" borderId="23" xfId="0" applyFont="1" applyFill="1" applyBorder="1" applyAlignment="1">
      <alignment horizontal="center" vertical="center" readingOrder="2"/>
    </xf>
    <xf numFmtId="169" fontId="20" fillId="5" borderId="23" xfId="0" applyNumberFormat="1" applyFont="1" applyFill="1" applyBorder="1" applyAlignment="1">
      <alignment horizontal="center" vertical="center" readingOrder="2"/>
    </xf>
    <xf numFmtId="169" fontId="20" fillId="5" borderId="18" xfId="0" applyNumberFormat="1" applyFont="1" applyFill="1" applyBorder="1" applyAlignment="1">
      <alignment horizontal="center" vertical="center" readingOrder="2"/>
    </xf>
    <xf numFmtId="0" fontId="20" fillId="4" borderId="0" xfId="0" applyFont="1" applyFill="1" applyAlignment="1">
      <alignment horizontal="center" vertical="center" readingOrder="2"/>
    </xf>
    <xf numFmtId="0" fontId="21" fillId="5" borderId="4" xfId="0" applyFont="1" applyFill="1" applyBorder="1" applyAlignment="1">
      <alignment horizontal="right" vertical="center" wrapText="1" readingOrder="2"/>
    </xf>
    <xf numFmtId="0" fontId="20" fillId="5" borderId="1" xfId="0" applyFont="1" applyFill="1" applyBorder="1" applyAlignment="1">
      <alignment horizontal="center" vertical="center" readingOrder="2"/>
    </xf>
    <xf numFmtId="169" fontId="20" fillId="5" borderId="1" xfId="0" applyNumberFormat="1" applyFont="1" applyFill="1" applyBorder="1" applyAlignment="1">
      <alignment horizontal="center" vertical="center" readingOrder="2"/>
    </xf>
    <xf numFmtId="169" fontId="20" fillId="5" borderId="2" xfId="0" applyNumberFormat="1" applyFont="1" applyFill="1" applyBorder="1" applyAlignment="1">
      <alignment horizontal="center" vertical="center" readingOrder="2"/>
    </xf>
    <xf numFmtId="0" fontId="24" fillId="2" borderId="24" xfId="0" applyFont="1" applyFill="1" applyBorder="1" applyAlignment="1">
      <alignment horizontal="right" vertical="center" wrapText="1" readingOrder="2"/>
    </xf>
    <xf numFmtId="0" fontId="24" fillId="2" borderId="25" xfId="0" applyFont="1" applyFill="1" applyBorder="1" applyAlignment="1">
      <alignment horizontal="center" vertical="center" readingOrder="2"/>
    </xf>
    <xf numFmtId="0" fontId="24" fillId="2" borderId="6" xfId="0" applyFont="1" applyFill="1" applyBorder="1" applyAlignment="1">
      <alignment horizontal="center" vertical="center" readingOrder="2"/>
    </xf>
    <xf numFmtId="0" fontId="28" fillId="4" borderId="0" xfId="0" applyFont="1" applyFill="1" applyAlignment="1">
      <alignment horizontal="center" vertical="center" wrapText="1" readingOrder="2"/>
    </xf>
    <xf numFmtId="0" fontId="28" fillId="4" borderId="0" xfId="0" applyFont="1" applyFill="1" applyAlignment="1">
      <alignment horizontal="center" vertical="center" readingOrder="2"/>
    </xf>
    <xf numFmtId="0" fontId="28" fillId="3" borderId="0" xfId="0" applyFont="1" applyFill="1" applyAlignment="1">
      <alignment horizontal="center" vertical="center" wrapText="1" readingOrder="2"/>
    </xf>
    <xf numFmtId="0" fontId="28" fillId="3" borderId="0" xfId="0" applyFont="1" applyFill="1" applyAlignment="1">
      <alignment horizontal="center" vertical="center" readingOrder="2"/>
    </xf>
    <xf numFmtId="0" fontId="20" fillId="3" borderId="0" xfId="0" applyFont="1" applyFill="1" applyAlignment="1">
      <alignment horizontal="center" vertical="center" readingOrder="2"/>
    </xf>
    <xf numFmtId="0" fontId="3" fillId="4" borderId="0" xfId="0" applyFont="1" applyFill="1" applyAlignment="1">
      <alignment horizontal="center" vertical="center" wrapText="1" readingOrder="2"/>
    </xf>
    <xf numFmtId="0" fontId="29" fillId="4" borderId="0" xfId="0" applyFont="1" applyFill="1" applyAlignment="1">
      <alignment horizontal="left" vertical="center" readingOrder="2"/>
    </xf>
    <xf numFmtId="14" fontId="26" fillId="2" borderId="2" xfId="0" applyNumberFormat="1" applyFont="1" applyFill="1" applyBorder="1" applyAlignment="1">
      <alignment horizontal="center" vertical="center" wrapText="1" readingOrder="2"/>
    </xf>
    <xf numFmtId="14" fontId="26" fillId="2" borderId="3" xfId="0" applyNumberFormat="1" applyFont="1" applyFill="1" applyBorder="1" applyAlignment="1">
      <alignment horizontal="center" vertical="center" wrapText="1" readingOrder="2"/>
    </xf>
    <xf numFmtId="14" fontId="26" fillId="2" borderId="4" xfId="0" applyNumberFormat="1" applyFont="1" applyFill="1" applyBorder="1" applyAlignment="1">
      <alignment horizontal="center" vertical="center" wrapText="1" readingOrder="2"/>
    </xf>
    <xf numFmtId="0" fontId="25" fillId="5" borderId="33" xfId="0" applyFont="1" applyFill="1" applyBorder="1" applyAlignment="1">
      <alignment horizontal="right" vertical="center" wrapText="1" readingOrder="2"/>
    </xf>
    <xf numFmtId="0" fontId="25" fillId="5" borderId="28" xfId="0" applyFont="1" applyFill="1" applyBorder="1" applyAlignment="1">
      <alignment horizontal="center" vertical="center" readingOrder="2"/>
    </xf>
    <xf numFmtId="0" fontId="25" fillId="5" borderId="34" xfId="0" applyFont="1" applyFill="1" applyBorder="1" applyAlignment="1">
      <alignment horizontal="center" vertical="center" readingOrder="2"/>
    </xf>
    <xf numFmtId="169" fontId="24" fillId="2" borderId="6" xfId="0" applyNumberFormat="1" applyFont="1" applyFill="1" applyBorder="1" applyAlignment="1">
      <alignment horizontal="center" vertical="center" readingOrder="2"/>
    </xf>
    <xf numFmtId="0" fontId="24" fillId="2" borderId="7" xfId="0" applyFont="1" applyFill="1" applyBorder="1" applyAlignment="1">
      <alignment horizontal="right" vertical="center" readingOrder="2"/>
    </xf>
    <xf numFmtId="0" fontId="24" fillId="2" borderId="8" xfId="0" applyFont="1" applyFill="1" applyBorder="1" applyAlignment="1">
      <alignment horizontal="right" vertical="center" readingOrder="2"/>
    </xf>
    <xf numFmtId="0" fontId="24" fillId="2" borderId="9" xfId="0" applyFont="1" applyFill="1" applyBorder="1" applyAlignment="1">
      <alignment horizontal="right" vertical="center" readingOrder="2"/>
    </xf>
    <xf numFmtId="0" fontId="25" fillId="5" borderId="10" xfId="0" applyFont="1" applyFill="1" applyBorder="1" applyAlignment="1">
      <alignment horizontal="right" vertical="center" readingOrder="2"/>
    </xf>
    <xf numFmtId="14" fontId="26" fillId="2" borderId="20" xfId="0" applyNumberFormat="1" applyFont="1" applyFill="1" applyBorder="1" applyAlignment="1">
      <alignment horizontal="left" vertical="center" wrapText="1" readingOrder="2"/>
    </xf>
    <xf numFmtId="14" fontId="26" fillId="2" borderId="19" xfId="0" applyNumberFormat="1" applyFont="1" applyFill="1" applyBorder="1" applyAlignment="1">
      <alignment horizontal="left" vertical="center" wrapText="1" readingOrder="2"/>
    </xf>
    <xf numFmtId="14" fontId="26" fillId="2" borderId="21" xfId="0" applyNumberFormat="1" applyFont="1" applyFill="1" applyBorder="1" applyAlignment="1">
      <alignment horizontal="left" vertical="center" wrapText="1" readingOrder="2"/>
    </xf>
    <xf numFmtId="0" fontId="25" fillId="5" borderId="28" xfId="0" applyFont="1" applyFill="1" applyBorder="1" applyAlignment="1">
      <alignment horizontal="center" vertical="center" wrapText="1" readingOrder="2"/>
    </xf>
    <xf numFmtId="0" fontId="25" fillId="5" borderId="34" xfId="0" applyFont="1" applyFill="1" applyBorder="1" applyAlignment="1">
      <alignment horizontal="center" vertical="center" wrapText="1" readingOrder="2"/>
    </xf>
    <xf numFmtId="0" fontId="20" fillId="5" borderId="22" xfId="0" applyFont="1" applyFill="1" applyBorder="1" applyAlignment="1">
      <alignment horizontal="right" vertical="center" wrapText="1" readingOrder="2"/>
    </xf>
    <xf numFmtId="0" fontId="20" fillId="5" borderId="4" xfId="0" applyFont="1" applyFill="1" applyBorder="1" applyAlignment="1">
      <alignment horizontal="right" vertical="center" wrapText="1" readingOrder="2"/>
    </xf>
    <xf numFmtId="0" fontId="21" fillId="5" borderId="24" xfId="0" applyFont="1" applyFill="1" applyBorder="1" applyAlignment="1">
      <alignment horizontal="right" vertical="center" wrapText="1" readingOrder="2"/>
    </xf>
    <xf numFmtId="0" fontId="30" fillId="4" borderId="0" xfId="0" applyFont="1" applyFill="1" applyAlignment="1">
      <alignment horizontal="center" vertical="center" wrapText="1" readingOrder="2"/>
    </xf>
    <xf numFmtId="0" fontId="21" fillId="5" borderId="10" xfId="0" applyFont="1" applyFill="1" applyBorder="1" applyAlignment="1">
      <alignment horizontal="right" vertical="center" wrapText="1" readingOrder="2"/>
    </xf>
    <xf numFmtId="0" fontId="21" fillId="4" borderId="0" xfId="0" applyFont="1" applyFill="1" applyAlignment="1">
      <alignment horizontal="center" vertical="center" readingOrder="2"/>
    </xf>
    <xf numFmtId="14" fontId="26" fillId="2" borderId="12" xfId="0" applyNumberFormat="1" applyFont="1" applyFill="1" applyBorder="1" applyAlignment="1">
      <alignment horizontal="left" vertical="center" wrapText="1" readingOrder="2"/>
    </xf>
    <xf numFmtId="14" fontId="26" fillId="2" borderId="3" xfId="0" applyNumberFormat="1" applyFont="1" applyFill="1" applyBorder="1" applyAlignment="1">
      <alignment horizontal="left" vertical="center" wrapText="1" readingOrder="2"/>
    </xf>
    <xf numFmtId="14" fontId="26" fillId="2" borderId="14" xfId="0" applyNumberFormat="1" applyFont="1" applyFill="1" applyBorder="1" applyAlignment="1">
      <alignment horizontal="left" vertical="center" wrapText="1" readingOrder="2"/>
    </xf>
    <xf numFmtId="0" fontId="25" fillId="5" borderId="10" xfId="0" applyFont="1" applyFill="1" applyBorder="1" applyAlignment="1">
      <alignment horizontal="right" vertical="center" wrapText="1" readingOrder="2"/>
    </xf>
    <xf numFmtId="0" fontId="3" fillId="4" borderId="0" xfId="0" applyFont="1" applyFill="1" applyAlignment="1">
      <alignment vertical="center" wrapText="1" readingOrder="2"/>
    </xf>
    <xf numFmtId="14" fontId="26" fillId="2" borderId="15" xfId="0" applyNumberFormat="1" applyFont="1" applyFill="1" applyBorder="1" applyAlignment="1">
      <alignment horizontal="right" vertical="center" wrapText="1" readingOrder="2"/>
    </xf>
    <xf numFmtId="14" fontId="26" fillId="2" borderId="16" xfId="0" applyNumberFormat="1" applyFont="1" applyFill="1" applyBorder="1" applyAlignment="1">
      <alignment horizontal="right" vertical="center" wrapText="1" readingOrder="2"/>
    </xf>
    <xf numFmtId="14" fontId="26" fillId="2" borderId="17" xfId="0" applyNumberFormat="1" applyFont="1" applyFill="1" applyBorder="1" applyAlignment="1">
      <alignment horizontal="right" vertical="center" wrapText="1" readingOrder="2"/>
    </xf>
    <xf numFmtId="0" fontId="21" fillId="3" borderId="0" xfId="0" applyFont="1" applyFill="1" applyAlignment="1">
      <alignment horizontal="center" vertical="center" readingOrder="2"/>
    </xf>
    <xf numFmtId="0" fontId="24" fillId="4" borderId="0" xfId="0" applyFont="1" applyFill="1" applyAlignment="1">
      <alignment horizontal="left" vertical="center" wrapText="1" readingOrder="2"/>
    </xf>
    <xf numFmtId="0" fontId="25" fillId="3" borderId="0" xfId="0" applyFont="1" applyFill="1" applyAlignment="1">
      <alignment horizontal="left" vertical="center" readingOrder="2"/>
    </xf>
    <xf numFmtId="0" fontId="24" fillId="2" borderId="5" xfId="0" applyFont="1" applyFill="1" applyBorder="1" applyAlignment="1">
      <alignment horizontal="right" vertical="center" readingOrder="2"/>
    </xf>
    <xf numFmtId="0" fontId="24" fillId="2" borderId="0" xfId="0" applyFont="1" applyFill="1" applyAlignment="1">
      <alignment horizontal="right" vertical="center" readingOrder="2"/>
    </xf>
    <xf numFmtId="0" fontId="24" fillId="2" borderId="11" xfId="0" applyFont="1" applyFill="1" applyBorder="1" applyAlignment="1">
      <alignment horizontal="right" vertical="center" readingOrder="2"/>
    </xf>
    <xf numFmtId="0" fontId="31" fillId="3" borderId="0" xfId="0" applyFont="1" applyFill="1" applyAlignment="1">
      <alignment horizontal="left" vertical="center" readingOrder="2"/>
    </xf>
    <xf numFmtId="14" fontId="26" fillId="2" borderId="18" xfId="0" applyNumberFormat="1" applyFont="1" applyFill="1" applyBorder="1" applyAlignment="1">
      <alignment horizontal="center" vertical="center" wrapText="1" readingOrder="2"/>
    </xf>
    <xf numFmtId="14" fontId="26" fillId="2" borderId="19" xfId="0" applyNumberFormat="1" applyFont="1" applyFill="1" applyBorder="1" applyAlignment="1">
      <alignment horizontal="center" vertical="center" wrapText="1" readingOrder="2"/>
    </xf>
    <xf numFmtId="14" fontId="26" fillId="2" borderId="21" xfId="0" applyNumberFormat="1" applyFont="1" applyFill="1" applyBorder="1" applyAlignment="1">
      <alignment horizontal="center" vertical="center" wrapText="1" readingOrder="2"/>
    </xf>
    <xf numFmtId="0" fontId="18" fillId="3" borderId="0" xfId="0" applyFont="1" applyFill="1" applyAlignment="1">
      <alignment horizontal="left" vertical="center" readingOrder="2"/>
    </xf>
    <xf numFmtId="0" fontId="32" fillId="3" borderId="0" xfId="0" applyFont="1" applyFill="1" applyAlignment="1">
      <alignment horizontal="center" vertical="center" readingOrder="2"/>
    </xf>
    <xf numFmtId="0" fontId="33" fillId="3" borderId="0" xfId="0" applyFont="1" applyFill="1" applyAlignment="1">
      <alignment horizontal="center" vertical="center" readingOrder="2"/>
    </xf>
    <xf numFmtId="0" fontId="21" fillId="5" borderId="1" xfId="0" applyFont="1" applyFill="1" applyBorder="1" applyAlignment="1">
      <alignment horizontal="right" vertical="center" wrapText="1" readingOrder="2"/>
    </xf>
    <xf numFmtId="14" fontId="26" fillId="2" borderId="2" xfId="0" applyNumberFormat="1" applyFont="1" applyFill="1" applyBorder="1" applyAlignment="1">
      <alignment horizontal="left" vertical="center" wrapText="1" readingOrder="2"/>
    </xf>
    <xf numFmtId="14" fontId="26" fillId="2" borderId="2" xfId="0" applyNumberFormat="1" applyFont="1" applyFill="1" applyBorder="1" applyAlignment="1">
      <alignment horizontal="right" vertical="center" wrapText="1" readingOrder="2"/>
    </xf>
    <xf numFmtId="14" fontId="26" fillId="2" borderId="3" xfId="0" applyNumberFormat="1" applyFont="1" applyFill="1" applyBorder="1" applyAlignment="1">
      <alignment horizontal="right" vertical="center" wrapText="1" readingOrder="2"/>
    </xf>
    <xf numFmtId="14" fontId="26" fillId="2" borderId="14" xfId="0" applyNumberFormat="1" applyFont="1" applyFill="1" applyBorder="1" applyAlignment="1">
      <alignment horizontal="right" vertical="center" wrapText="1" readingOrder="2"/>
    </xf>
    <xf numFmtId="0" fontId="25" fillId="5" borderId="1" xfId="0" applyFont="1" applyFill="1" applyBorder="1" applyAlignment="1">
      <alignment horizontal="right" vertical="center" wrapText="1" readingOrder="2"/>
    </xf>
    <xf numFmtId="14" fontId="26" fillId="2" borderId="26" xfId="0" applyNumberFormat="1" applyFont="1" applyFill="1" applyBorder="1" applyAlignment="1">
      <alignment vertical="center" wrapText="1" readingOrder="2"/>
    </xf>
    <xf numFmtId="14" fontId="26" fillId="2" borderId="16" xfId="0" applyNumberFormat="1" applyFont="1" applyFill="1" applyBorder="1" applyAlignment="1">
      <alignment vertical="center" wrapText="1" readingOrder="2"/>
    </xf>
    <xf numFmtId="14" fontId="26" fillId="2" borderId="17" xfId="0" applyNumberFormat="1" applyFont="1" applyFill="1" applyBorder="1" applyAlignment="1">
      <alignment vertical="center" wrapText="1" readingOrder="2"/>
    </xf>
    <xf numFmtId="0" fontId="18" fillId="3" borderId="0" xfId="0" applyFont="1" applyFill="1" applyAlignment="1">
      <alignment horizontal="center" vertical="center" readingOrder="2"/>
    </xf>
    <xf numFmtId="0" fontId="0" fillId="4" borderId="0" xfId="0" applyFill="1" applyAlignment="1">
      <alignment horizontal="right" vertical="center" readingOrder="2"/>
    </xf>
    <xf numFmtId="0" fontId="0" fillId="4" borderId="0" xfId="0" applyFill="1">
      <alignment readingOrder="2"/>
    </xf>
    <xf numFmtId="0" fontId="20" fillId="5" borderId="0" xfId="0" applyFont="1" applyFill="1" applyAlignment="1">
      <alignment horizontal="right" vertical="center" wrapText="1" readingOrder="2"/>
    </xf>
    <xf numFmtId="0" fontId="21" fillId="5" borderId="0" xfId="0" applyFont="1" applyFill="1" applyAlignment="1">
      <alignment horizontal="right" vertical="center" wrapText="1" readingOrder="2"/>
    </xf>
    <xf numFmtId="0" fontId="29" fillId="3" borderId="0" xfId="0" applyFont="1" applyFill="1" applyAlignment="1">
      <alignment horizontal="left" vertical="center"/>
    </xf>
    <xf numFmtId="0" fontId="25" fillId="3" borderId="0" xfId="0" applyFont="1" applyFill="1" applyAlignment="1">
      <alignment horizontal="left" vertical="center"/>
    </xf>
    <xf numFmtId="0" fontId="20" fillId="3" borderId="0" xfId="0" applyFont="1" applyFill="1" applyAlignment="1">
      <alignment horizontal="center" vertical="center"/>
    </xf>
    <xf numFmtId="0" fontId="21" fillId="3" borderId="0" xfId="0" applyFont="1" applyFill="1" applyAlignment="1">
      <alignment horizontal="center" vertical="center"/>
    </xf>
    <xf numFmtId="0" fontId="28" fillId="3" borderId="0" xfId="0" applyFont="1" applyFill="1" applyAlignment="1">
      <alignment horizontal="center" vertical="center"/>
    </xf>
    <xf numFmtId="0" fontId="3" fillId="4" borderId="0" xfId="0" applyFont="1" applyFill="1" applyAlignment="1">
      <alignment wrapText="1"/>
    </xf>
    <xf numFmtId="164" fontId="20" fillId="5" borderId="23" xfId="0" applyNumberFormat="1" applyFont="1" applyFill="1" applyBorder="1" applyAlignment="1">
      <alignment horizontal="center" vertical="center" readingOrder="2"/>
    </xf>
    <xf numFmtId="164" fontId="20" fillId="5" borderId="1" xfId="0" applyNumberFormat="1" applyFont="1" applyFill="1" applyBorder="1" applyAlignment="1">
      <alignment horizontal="center" vertical="center" readingOrder="2"/>
    </xf>
    <xf numFmtId="164" fontId="20" fillId="5" borderId="25" xfId="0" applyNumberFormat="1" applyFont="1" applyFill="1" applyBorder="1" applyAlignment="1">
      <alignment horizontal="center" vertical="center" readingOrder="2"/>
    </xf>
    <xf numFmtId="164" fontId="21" fillId="5" borderId="1" xfId="0" applyNumberFormat="1" applyFont="1" applyFill="1" applyBorder="1" applyAlignment="1">
      <alignment horizontal="center" vertical="center" readingOrder="2"/>
    </xf>
    <xf numFmtId="164" fontId="20" fillId="5" borderId="18" xfId="0" applyNumberFormat="1" applyFont="1" applyFill="1" applyBorder="1" applyAlignment="1">
      <alignment horizontal="center" vertical="center" readingOrder="2"/>
    </xf>
    <xf numFmtId="164" fontId="20" fillId="5" borderId="2" xfId="0" applyNumberFormat="1" applyFont="1" applyFill="1" applyBorder="1" applyAlignment="1">
      <alignment horizontal="center" vertical="center" readingOrder="2"/>
    </xf>
    <xf numFmtId="164" fontId="20" fillId="5" borderId="6" xfId="0" applyNumberFormat="1" applyFont="1" applyFill="1" applyBorder="1" applyAlignment="1">
      <alignment horizontal="center" vertical="center" readingOrder="2"/>
    </xf>
    <xf numFmtId="164" fontId="21" fillId="5" borderId="13" xfId="0" applyNumberFormat="1" applyFont="1" applyFill="1" applyBorder="1" applyAlignment="1">
      <alignment horizontal="center" vertical="center" readingOrder="2"/>
    </xf>
    <xf numFmtId="164" fontId="21" fillId="5" borderId="25" xfId="0" applyNumberFormat="1" applyFont="1" applyFill="1" applyBorder="1" applyAlignment="1">
      <alignment horizontal="center" vertical="center" readingOrder="2"/>
    </xf>
    <xf numFmtId="164" fontId="25" fillId="5" borderId="1" xfId="0" applyNumberFormat="1" applyFont="1" applyFill="1" applyBorder="1" applyAlignment="1">
      <alignment horizontal="center" vertical="center" wrapText="1" readingOrder="2"/>
    </xf>
    <xf numFmtId="164" fontId="25" fillId="5" borderId="13" xfId="0" applyNumberFormat="1" applyFont="1" applyFill="1" applyBorder="1" applyAlignment="1">
      <alignment horizontal="center" vertical="center" wrapText="1" readingOrder="2"/>
    </xf>
    <xf numFmtId="164" fontId="21" fillId="5" borderId="6" xfId="0" applyNumberFormat="1" applyFont="1" applyFill="1" applyBorder="1" applyAlignment="1">
      <alignment horizontal="center" vertical="center" readingOrder="2"/>
    </xf>
    <xf numFmtId="0" fontId="17" fillId="3" borderId="0" xfId="0" applyFont="1" applyFill="1" applyAlignment="1">
      <alignment horizontal="left" vertical="center"/>
    </xf>
    <xf numFmtId="0" fontId="18" fillId="3" borderId="0" xfId="0" applyFont="1" applyFill="1">
      <alignment readingOrder="2"/>
    </xf>
    <xf numFmtId="0" fontId="22" fillId="5" borderId="0" xfId="0" applyFont="1" applyFill="1" applyAlignment="1">
      <alignment horizontal="right" vertical="center" wrapText="1" readingOrder="2"/>
    </xf>
    <xf numFmtId="14" fontId="25" fillId="5" borderId="2" xfId="0" applyNumberFormat="1" applyFont="1" applyFill="1" applyBorder="1" applyAlignment="1">
      <alignment horizontal="left" vertical="center" readingOrder="2"/>
    </xf>
    <xf numFmtId="14" fontId="25" fillId="5" borderId="3" xfId="0" applyNumberFormat="1" applyFont="1" applyFill="1" applyBorder="1" applyAlignment="1">
      <alignment horizontal="left" vertical="center" readingOrder="2"/>
    </xf>
    <xf numFmtId="14" fontId="25" fillId="5" borderId="4" xfId="0" applyNumberFormat="1" applyFont="1" applyFill="1" applyBorder="1" applyAlignment="1">
      <alignment horizontal="left" vertical="center" readingOrder="2"/>
    </xf>
    <xf numFmtId="14" fontId="25" fillId="5" borderId="5" xfId="0" applyNumberFormat="1" applyFont="1" applyFill="1" applyBorder="1" applyAlignment="1">
      <alignment horizontal="left" vertical="center" readingOrder="2"/>
    </xf>
    <xf numFmtId="14" fontId="25" fillId="5" borderId="0" xfId="0" applyNumberFormat="1" applyFont="1" applyFill="1" applyAlignment="1">
      <alignment horizontal="left" vertical="center" readingOrder="2"/>
    </xf>
    <xf numFmtId="14" fontId="25" fillId="5" borderId="11" xfId="0" applyNumberFormat="1" applyFont="1" applyFill="1" applyBorder="1" applyAlignment="1">
      <alignment horizontal="left" vertical="center" readingOrder="2"/>
    </xf>
  </cellXfs>
  <cellStyles count="47">
    <cellStyle name="20% - تمييز1" xfId="24" builtinId="30" customBuiltin="1"/>
    <cellStyle name="20% - تمييز2" xfId="28" builtinId="34" customBuiltin="1"/>
    <cellStyle name="20% - تمييز3" xfId="32" builtinId="38" customBuiltin="1"/>
    <cellStyle name="20% - تمييز4" xfId="36" builtinId="42" customBuiltin="1"/>
    <cellStyle name="20% - تمييز5" xfId="40" builtinId="46" customBuiltin="1"/>
    <cellStyle name="20% - تمييز6" xfId="44" builtinId="50" customBuiltin="1"/>
    <cellStyle name="40% - تمييز1" xfId="25" builtinId="31" customBuiltin="1"/>
    <cellStyle name="40% - تمييز2" xfId="29" builtinId="35" customBuiltin="1"/>
    <cellStyle name="40% - تمييز3" xfId="33" builtinId="39" customBuiltin="1"/>
    <cellStyle name="40% - تمييز4" xfId="37" builtinId="43" customBuiltin="1"/>
    <cellStyle name="40% - تمييز5" xfId="41" builtinId="47" customBuiltin="1"/>
    <cellStyle name="40% - تمييز6" xfId="45" builtinId="51" customBuiltin="1"/>
    <cellStyle name="60% - تمييز1" xfId="26" builtinId="32" customBuiltin="1"/>
    <cellStyle name="60% - تمييز2" xfId="30" builtinId="36" customBuiltin="1"/>
    <cellStyle name="60% - تمييز3" xfId="34" builtinId="40" customBuiltin="1"/>
    <cellStyle name="60% - تمييز4" xfId="38" builtinId="44" customBuiltin="1"/>
    <cellStyle name="60% - تمييز5" xfId="42" builtinId="48" customBuiltin="1"/>
    <cellStyle name="60% - تمييز6" xfId="46" builtinId="52" customBuiltin="1"/>
    <cellStyle name="Comma" xfId="1" builtinId="3" customBuiltin="1"/>
    <cellStyle name="Comma [0]" xfId="2" builtinId="6" customBuiltin="1"/>
    <cellStyle name="Currency" xfId="3" builtinId="4" customBuiltin="1"/>
    <cellStyle name="Currency [0]" xfId="4" builtinId="7" customBuiltin="1"/>
    <cellStyle name="Normal" xfId="0" builtinId="0" customBuiltin="1"/>
    <cellStyle name="Percent" xfId="5" builtinId="5" customBuiltin="1"/>
    <cellStyle name="إخراج" xfId="15" builtinId="21" customBuiltin="1"/>
    <cellStyle name="إدخال" xfId="14" builtinId="20" customBuiltin="1"/>
    <cellStyle name="الإجمالي" xfId="22" builtinId="25" customBuiltin="1"/>
    <cellStyle name="تمييز1" xfId="23" builtinId="29" customBuiltin="1"/>
    <cellStyle name="تمييز2" xfId="27" builtinId="33" customBuiltin="1"/>
    <cellStyle name="تمييز3" xfId="31" builtinId="37" customBuiltin="1"/>
    <cellStyle name="تمييز4" xfId="35" builtinId="41" customBuiltin="1"/>
    <cellStyle name="تمييز5" xfId="39" builtinId="45" customBuiltin="1"/>
    <cellStyle name="تمييز6" xfId="43" builtinId="49" customBuiltin="1"/>
    <cellStyle name="جيد" xfId="11" builtinId="26" customBuiltin="1"/>
    <cellStyle name="حساب" xfId="16" builtinId="22" customBuiltin="1"/>
    <cellStyle name="خلية تدقيق" xfId="18" builtinId="23" customBuiltin="1"/>
    <cellStyle name="خلية مرتبطة" xfId="17" builtinId="24" customBuiltin="1"/>
    <cellStyle name="سيئ" xfId="12" builtinId="27" customBuiltin="1"/>
    <cellStyle name="عنوان" xfId="6" builtinId="15" customBuiltin="1"/>
    <cellStyle name="عنوان 1" xfId="7" builtinId="16" customBuiltin="1"/>
    <cellStyle name="عنوان 2" xfId="8" builtinId="17" customBuiltin="1"/>
    <cellStyle name="عنوان 3" xfId="9" builtinId="18" customBuiltin="1"/>
    <cellStyle name="عنوان 4" xfId="10" builtinId="19" customBuiltin="1"/>
    <cellStyle name="محايد" xfId="13" builtinId="28" customBuiltin="1"/>
    <cellStyle name="ملاحظة" xfId="20" builtinId="10" customBuiltin="1"/>
    <cellStyle name="نص تحذير" xfId="19" builtinId="11" customBuiltin="1"/>
    <cellStyle name="نص توضيحي" xfId="21" builtinId="53" customBuiltin="1"/>
  </cellStyles>
  <dxfs count="168">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fill>
        <patternFill patternType="solid">
          <fgColor indexed="64"/>
          <bgColor rgb="FFE6E6E6"/>
        </patternFill>
      </fill>
      <alignment horizontal="right" vertical="center" textRotation="0" wrapText="1" indent="0" justifyLastLine="0" shrinkToFit="0" readingOrder="2"/>
      <border diagonalUp="0" diagonalDown="0" outline="0">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fill>
        <patternFill patternType="solid">
          <fgColor indexed="64"/>
          <bgColor rgb="FFE6E6E6"/>
        </patternFill>
      </fill>
      <alignment horizontal="right" vertical="center" textRotation="0" wrapText="1" indent="0" justifyLastLine="0" shrinkToFit="0" readingOrder="2"/>
      <border diagonalUp="0" diagonalDown="0" outline="0">
        <left/>
        <right style="thin">
          <color theme="1" tint="0.249977111117893"/>
        </right>
        <top style="thin">
          <color theme="1" tint="0.249977111117893"/>
        </top>
        <bottom style="thin">
          <color theme="1" tint="0.249977111117893"/>
        </bottom>
      </border>
    </dxf>
    <dxf>
      <border outline="0">
        <top style="thin">
          <color theme="1" tint="0.249977111117893"/>
        </top>
      </border>
    </dxf>
    <dxf>
      <font>
        <strike val="0"/>
        <outline val="0"/>
        <shadow val="0"/>
        <u val="none"/>
        <vertAlign val="baseline"/>
        <name val="Tahoma"/>
        <scheme val="none"/>
      </font>
    </dxf>
    <dxf>
      <border outline="0">
        <left style="thin">
          <color theme="1" tint="0.249977111117893"/>
        </left>
        <right style="thin">
          <color indexed="64"/>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fill>
        <patternFill patternType="solid">
          <fgColor indexed="64"/>
          <bgColor rgb="FFE6E6E6"/>
        </patternFill>
      </fill>
      <alignment horizontal="center" vertical="center" textRotation="0" wrapText="0" indent="0" justifyLastLine="0" shrinkToFit="0" readingOrder="0"/>
    </dxf>
    <dxf>
      <border>
        <bottom style="thick">
          <color rgb="FFD83B01"/>
        </bottom>
      </border>
    </dxf>
    <dxf>
      <font>
        <b/>
        <i val="0"/>
        <strike val="0"/>
        <condense val="0"/>
        <extend val="0"/>
        <outline val="0"/>
        <shadow val="0"/>
        <u val="none"/>
        <vertAlign val="baseline"/>
        <sz val="10"/>
        <color rgb="FF2F2F2F"/>
        <name val="Tahoma"/>
        <scheme val="none"/>
      </font>
      <fill>
        <patternFill patternType="solid">
          <fgColor indexed="64"/>
          <bgColor rgb="FFE6E6E6"/>
        </patternFill>
      </fill>
      <alignment horizontal="center" vertical="center" textRotation="0" wrapText="1" indent="0" justifyLastLine="0" shrinkToFit="0" readingOrder="0"/>
      <border diagonalUp="0" diagonalDown="0" outline="0">
        <left style="thin">
          <color theme="1" tint="0.249977111117893"/>
        </left>
        <right style="thin">
          <color theme="1" tint="0.249977111117893"/>
        </right>
        <top/>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fill>
        <patternFill patternType="solid">
          <fgColor indexed="64"/>
          <bgColor rgb="FFE6E6E6"/>
        </patternFill>
      </fill>
      <alignment horizontal="right" vertical="center" textRotation="0" wrapText="1" indent="0" justifyLastLine="0" shrinkToFit="0" readingOrder="2"/>
      <border diagonalUp="0" diagonalDown="0" outline="0">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fill>
        <patternFill patternType="solid">
          <fgColor indexed="64"/>
          <bgColor rgb="FFE6E6E6"/>
        </patternFill>
      </fill>
      <alignment horizontal="right" vertical="center" textRotation="0" wrapText="1" indent="0" justifyLastLine="0" shrinkToFit="0" readingOrder="2"/>
      <border diagonalUp="0" diagonalDown="0" outline="0">
        <left/>
        <right style="thin">
          <color theme="1" tint="0.249977111117893"/>
        </right>
        <top style="thin">
          <color theme="1" tint="0.249977111117893"/>
        </top>
        <bottom style="thin">
          <color theme="1" tint="0.249977111117893"/>
        </bottom>
      </border>
    </dxf>
    <dxf>
      <border outline="0">
        <top style="thin">
          <color theme="1" tint="0.249977111117893"/>
        </top>
      </border>
    </dxf>
    <dxf>
      <font>
        <strike val="0"/>
        <outline val="0"/>
        <shadow val="0"/>
        <u val="none"/>
        <vertAlign val="baseline"/>
        <name val="Tahoma"/>
        <scheme val="none"/>
      </font>
    </dxf>
    <dxf>
      <border outline="0">
        <left style="thin">
          <color theme="1" tint="0.249977111117893"/>
        </left>
        <right style="thin">
          <color indexed="64"/>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fill>
        <patternFill patternType="solid">
          <fgColor indexed="64"/>
          <bgColor rgb="FFE6E6E6"/>
        </patternFill>
      </fill>
      <alignment horizontal="center" vertical="center" textRotation="0" wrapText="0" indent="0" justifyLastLine="0" shrinkToFit="0" readingOrder="0"/>
    </dxf>
    <dxf>
      <border>
        <bottom style="thick">
          <color rgb="FFD83B01"/>
        </bottom>
      </border>
    </dxf>
    <dxf>
      <font>
        <b/>
        <i val="0"/>
        <strike val="0"/>
        <condense val="0"/>
        <extend val="0"/>
        <outline val="0"/>
        <shadow val="0"/>
        <u val="none"/>
        <vertAlign val="baseline"/>
        <sz val="10"/>
        <color rgb="FF2F2F2F"/>
        <name val="Tahoma"/>
        <scheme val="none"/>
      </font>
      <fill>
        <patternFill patternType="solid">
          <fgColor indexed="64"/>
          <bgColor rgb="FFE6E6E6"/>
        </patternFill>
      </fill>
      <alignment horizontal="center" vertical="center" textRotation="0" wrapText="1" indent="0" justifyLastLine="0" shrinkToFit="0" readingOrder="0"/>
      <border diagonalUp="0" diagonalDown="0" outline="0">
        <left style="thin">
          <color theme="1" tint="0.249977111117893"/>
        </left>
        <right style="thin">
          <color theme="1" tint="0.249977111117893"/>
        </right>
        <top/>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fill>
        <patternFill patternType="solid">
          <fgColor indexed="64"/>
          <bgColor rgb="FFE6E6E6"/>
        </patternFill>
      </fill>
      <alignment horizontal="right" vertical="center" textRotation="0" wrapText="1" indent="0" justifyLastLine="0" shrinkToFit="0" readingOrder="2"/>
      <border diagonalUp="0" diagonalDown="0" outline="0">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fill>
        <patternFill patternType="solid">
          <fgColor indexed="64"/>
          <bgColor rgb="FFE6E6E6"/>
        </patternFill>
      </fill>
      <alignment horizontal="right" vertical="center" textRotation="0" wrapText="1" indent="0" justifyLastLine="0" shrinkToFit="0" readingOrder="2"/>
      <border diagonalUp="0" diagonalDown="0" outline="0">
        <left/>
        <right style="thin">
          <color theme="1" tint="0.249977111117893"/>
        </right>
        <top style="thin">
          <color theme="1" tint="0.249977111117893"/>
        </top>
        <bottom style="thin">
          <color theme="1" tint="0.249977111117893"/>
        </bottom>
      </border>
    </dxf>
    <dxf>
      <border outline="0">
        <top style="thin">
          <color theme="1" tint="0.249977111117893"/>
        </top>
      </border>
    </dxf>
    <dxf>
      <font>
        <strike val="0"/>
        <outline val="0"/>
        <shadow val="0"/>
        <u val="none"/>
        <vertAlign val="baseline"/>
        <name val="Tahoma"/>
        <scheme val="none"/>
      </font>
    </dxf>
    <dxf>
      <border outline="0">
        <left style="thin">
          <color indexed="64"/>
        </left>
        <right style="thin">
          <color indexed="64"/>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fill>
        <patternFill patternType="solid">
          <fgColor indexed="64"/>
          <bgColor rgb="FFE6E6E6"/>
        </patternFill>
      </fill>
      <alignment horizontal="center" vertical="center" textRotation="0" wrapText="0" indent="0" justifyLastLine="0" shrinkToFit="0" readingOrder="0"/>
    </dxf>
    <dxf>
      <border>
        <bottom style="thick">
          <color rgb="FFD83B01"/>
        </bottom>
      </border>
    </dxf>
    <dxf>
      <font>
        <b/>
        <i val="0"/>
        <strike val="0"/>
        <condense val="0"/>
        <extend val="0"/>
        <outline val="0"/>
        <shadow val="0"/>
        <u val="none"/>
        <vertAlign val="baseline"/>
        <sz val="10"/>
        <color rgb="FF2F2F2F"/>
        <name val="Tahoma"/>
        <scheme val="none"/>
      </font>
      <fill>
        <patternFill patternType="solid">
          <fgColor indexed="64"/>
          <bgColor rgb="FFE6E6E6"/>
        </patternFill>
      </fill>
      <alignment horizontal="center" vertical="center" textRotation="0" wrapText="1" indent="0" justifyLastLine="0" shrinkToFit="0" readingOrder="0"/>
      <border diagonalUp="0" diagonalDown="0" outline="0">
        <left style="thin">
          <color theme="1" tint="0.249977111117893"/>
        </left>
        <right style="thin">
          <color theme="1" tint="0.249977111117893"/>
        </right>
        <top/>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4" formatCode="&quot;ر.س.‏&quot;\ #,##0_-;&quot;ر.س.‏&quot;\ #,##0\-"/>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9"/>
        <color rgb="FF2F2F2F"/>
        <name val="Tahoma"/>
        <scheme val="none"/>
      </font>
      <fill>
        <patternFill patternType="solid">
          <fgColor indexed="64"/>
          <bgColor rgb="FFE6E6E6"/>
        </patternFill>
      </fill>
      <alignment horizontal="right" vertical="center" textRotation="0" wrapText="1" indent="0" justifyLastLine="0" shrinkToFit="0" readingOrder="2"/>
      <border diagonalUp="0" diagonalDown="0" outline="0">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fill>
        <patternFill patternType="solid">
          <fgColor indexed="64"/>
          <bgColor rgb="FFE6E6E6"/>
        </patternFill>
      </fill>
      <alignment horizontal="right" vertical="center" textRotation="0" wrapText="1" indent="0" justifyLastLine="0" shrinkToFit="0" readingOrder="2"/>
      <border diagonalUp="0" diagonalDown="0" outline="0">
        <left/>
        <right style="thin">
          <color theme="1" tint="0.249977111117893"/>
        </right>
        <top style="thin">
          <color theme="1" tint="0.249977111117893"/>
        </top>
        <bottom style="thin">
          <color theme="1" tint="0.249977111117893"/>
        </bottom>
      </border>
    </dxf>
    <dxf>
      <border outline="0">
        <top style="thin">
          <color theme="1" tint="0.249977111117893"/>
        </top>
      </border>
    </dxf>
    <dxf>
      <font>
        <strike val="0"/>
        <outline val="0"/>
        <shadow val="0"/>
        <u val="none"/>
        <vertAlign val="baseline"/>
        <name val="Tahoma"/>
        <scheme val="none"/>
      </font>
    </dxf>
    <dxf>
      <border outline="0">
        <left style="thin">
          <color indexed="64"/>
        </left>
        <right style="thin">
          <color indexed="64"/>
        </right>
        <top style="thin">
          <color theme="1" tint="0.249977111117893"/>
        </top>
        <bottom style="thin">
          <color theme="1" tint="0.249977111117893"/>
        </bottom>
      </border>
    </dxf>
    <dxf>
      <font>
        <b val="0"/>
        <i val="0"/>
        <strike val="0"/>
        <condense val="0"/>
        <extend val="0"/>
        <outline val="0"/>
        <shadow val="0"/>
        <u val="none"/>
        <vertAlign val="baseline"/>
        <sz val="9"/>
        <color rgb="FF2F2F2F"/>
        <name val="Tahoma"/>
        <scheme val="none"/>
      </font>
      <fill>
        <patternFill patternType="solid">
          <fgColor indexed="64"/>
          <bgColor rgb="FFE6E6E6"/>
        </patternFill>
      </fill>
      <alignment horizontal="center" vertical="center" textRotation="0" wrapText="0" indent="0" justifyLastLine="0" shrinkToFit="0" readingOrder="0"/>
    </dxf>
    <dxf>
      <border>
        <bottom style="thick">
          <color rgb="FFD83B01"/>
        </bottom>
      </border>
    </dxf>
    <dxf>
      <font>
        <b/>
        <i val="0"/>
        <strike val="0"/>
        <condense val="0"/>
        <extend val="0"/>
        <outline val="0"/>
        <shadow val="0"/>
        <u val="none"/>
        <vertAlign val="baseline"/>
        <sz val="10"/>
        <color rgb="FF2F2F2F"/>
        <name val="Tahoma"/>
        <scheme val="none"/>
      </font>
      <fill>
        <patternFill patternType="solid">
          <fgColor indexed="64"/>
          <bgColor rgb="FFE6E6E6"/>
        </patternFill>
      </fill>
      <alignment horizontal="center" vertical="center" textRotation="0" wrapText="1" indent="0" justifyLastLine="0" shrinkToFit="0" readingOrder="0"/>
      <border diagonalUp="0" diagonalDown="0" outline="0">
        <left style="thin">
          <color theme="1" tint="0.249977111117893"/>
        </left>
        <right style="thin">
          <color theme="1" tint="0.249977111117893"/>
        </right>
        <top/>
        <bottom/>
      </border>
    </dxf>
    <dxf>
      <font>
        <b/>
        <i val="0"/>
        <strike val="0"/>
        <condense val="0"/>
        <extend val="0"/>
        <outline val="0"/>
        <shadow val="0"/>
        <u val="none"/>
        <vertAlign val="baseline"/>
        <sz val="10"/>
        <color theme="0"/>
        <name val="Tahoma"/>
        <scheme val="none"/>
      </font>
      <numFmt numFmtId="169" formatCode="&quot;ر.س.‏&quot;\ #,##0_-"/>
      <fill>
        <patternFill patternType="solid">
          <fgColor indexed="64"/>
          <bgColor rgb="FFD83B01"/>
        </patternFill>
      </fill>
      <alignment horizontal="center" vertical="center" textRotation="0" wrapText="0" indent="0" justifyLastLine="0" shrinkToFit="0" readingOrder="2"/>
      <border diagonalUp="0" diagonalDown="0" outline="0">
        <left style="thin">
          <color theme="1" tint="0.249977111117893"/>
        </left>
        <right/>
        <top style="thin">
          <color theme="1" tint="0.249977111117893"/>
        </top>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top style="thin">
          <color theme="1" tint="0.249977111117893"/>
        </top>
        <bottom style="thin">
          <color theme="1" tint="0.249977111117893"/>
        </bottom>
      </border>
    </dxf>
    <dxf>
      <font>
        <b/>
        <i val="0"/>
        <strike val="0"/>
        <condense val="0"/>
        <extend val="0"/>
        <outline val="0"/>
        <shadow val="0"/>
        <u val="none"/>
        <vertAlign val="baseline"/>
        <sz val="10"/>
        <color theme="0"/>
        <name val="Tahoma"/>
        <scheme val="none"/>
      </font>
      <fill>
        <patternFill patternType="solid">
          <fgColor indexed="64"/>
          <bgColor rgb="FFD83B01"/>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10"/>
        <color theme="0"/>
        <name val="Tahoma"/>
        <scheme val="none"/>
      </font>
      <fill>
        <patternFill patternType="solid">
          <fgColor indexed="64"/>
          <bgColor rgb="FFD83B01"/>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10"/>
        <color theme="0"/>
        <name val="Tahoma"/>
        <scheme val="none"/>
      </font>
      <fill>
        <patternFill patternType="solid">
          <fgColor indexed="64"/>
          <bgColor rgb="FFD83B01"/>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border>
    </dxf>
    <dxf>
      <font>
        <b val="0"/>
        <i val="0"/>
        <strike val="0"/>
        <condense val="0"/>
        <extend val="0"/>
        <outline val="0"/>
        <shadow val="0"/>
        <u val="none"/>
        <vertAlign val="baseline"/>
        <sz val="9"/>
        <color rgb="FF2F2F2F"/>
        <name val="Tahoma"/>
        <scheme val="none"/>
      </font>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10"/>
        <color theme="0"/>
        <name val="Tahoma"/>
        <scheme val="none"/>
      </font>
      <fill>
        <patternFill patternType="solid">
          <fgColor indexed="64"/>
          <bgColor rgb="FFD83B01"/>
        </patternFill>
      </fill>
      <alignment horizontal="right" vertical="center" textRotation="0" wrapText="1" indent="0" justifyLastLine="0" shrinkToFit="0" readingOrder="2"/>
      <border diagonalUp="0" diagonalDown="0" outline="0">
        <left/>
        <right style="thin">
          <color theme="1" tint="0.249977111117893"/>
        </right>
        <top style="thin">
          <color theme="1" tint="0.249977111117893"/>
        </top>
        <bottom/>
      </border>
    </dxf>
    <dxf>
      <font>
        <b/>
        <i val="0"/>
        <strike val="0"/>
        <condense val="0"/>
        <extend val="0"/>
        <outline val="0"/>
        <shadow val="0"/>
        <u val="none"/>
        <vertAlign val="baseline"/>
        <sz val="9"/>
        <color rgb="FF2F2F2F"/>
        <name val="Tahoma"/>
        <scheme val="none"/>
      </font>
      <fill>
        <patternFill patternType="solid">
          <fgColor indexed="64"/>
          <bgColor rgb="FFE6E6E6"/>
        </patternFill>
      </fill>
      <alignment horizontal="right" vertical="center" textRotation="0" wrapText="1" indent="0" justifyLastLine="0" shrinkToFit="0" readingOrder="2"/>
      <border diagonalUp="0" diagonalDown="0" outline="0">
        <left/>
        <right style="thin">
          <color theme="1" tint="0.249977111117893"/>
        </right>
        <top style="thin">
          <color theme="1" tint="0.249977111117893"/>
        </top>
        <bottom style="thin">
          <color theme="1" tint="0.249977111117893"/>
        </bottom>
      </border>
    </dxf>
    <dxf>
      <border outline="0">
        <top style="thin">
          <color theme="1" tint="0.249977111117893"/>
        </top>
      </border>
    </dxf>
    <dxf>
      <font>
        <strike val="0"/>
        <outline val="0"/>
        <shadow val="0"/>
        <u val="none"/>
        <vertAlign val="baseline"/>
        <sz val="10"/>
        <color theme="0"/>
        <name val="Tahoma"/>
        <scheme val="none"/>
      </font>
    </dxf>
    <dxf>
      <border outline="0">
        <left style="thin">
          <color theme="1" tint="0.249977111117893"/>
        </left>
        <right style="thin">
          <color theme="1" tint="0.249977111117893"/>
        </right>
        <top style="thin">
          <color theme="1" tint="0.249977111117893"/>
        </top>
        <bottom style="thin">
          <color theme="1" tint="0.249977111117893"/>
        </bottom>
      </border>
    </dxf>
    <dxf>
      <font>
        <strike val="0"/>
        <outline val="0"/>
        <shadow val="0"/>
        <u val="none"/>
        <vertAlign val="baseline"/>
        <name val="Tahoma"/>
        <scheme val="none"/>
      </font>
    </dxf>
    <dxf>
      <border>
        <bottom style="thick">
          <color rgb="FFD83B01"/>
        </bottom>
      </border>
    </dxf>
    <dxf>
      <font>
        <b/>
        <i val="0"/>
        <strike val="0"/>
        <condense val="0"/>
        <extend val="0"/>
        <outline val="0"/>
        <shadow val="0"/>
        <u val="none"/>
        <vertAlign val="baseline"/>
        <sz val="10"/>
        <color rgb="FF2F2F2F"/>
        <name val="Tahoma"/>
        <scheme val="none"/>
      </font>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bottom/>
      </border>
    </dxf>
    <dxf>
      <font>
        <b/>
        <i val="0"/>
        <strike val="0"/>
        <condense val="0"/>
        <extend val="0"/>
        <outline val="0"/>
        <shadow val="0"/>
        <u val="none"/>
        <vertAlign val="baseline"/>
        <sz val="10"/>
        <color theme="0"/>
        <name val="Tahoma"/>
        <scheme val="none"/>
      </font>
      <numFmt numFmtId="170" formatCode="&quot;$&quot;#,##0"/>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top/>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top style="thin">
          <color theme="1" tint="0.249977111117893"/>
        </top>
        <bottom style="thin">
          <color theme="1" tint="0.249977111117893"/>
        </bottom>
      </border>
    </dxf>
    <dxf>
      <font>
        <b/>
        <i val="0"/>
        <strike val="0"/>
        <condense val="0"/>
        <extend val="0"/>
        <outline val="0"/>
        <shadow val="0"/>
        <u val="none"/>
        <vertAlign val="baseline"/>
        <sz val="10"/>
        <color theme="0"/>
        <name val="Tahoma"/>
        <scheme val="none"/>
      </font>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10"/>
        <color theme="0"/>
        <name val="Tahoma"/>
        <scheme val="none"/>
      </font>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bottom/>
      </border>
    </dxf>
    <dxf>
      <font>
        <b val="0"/>
        <i val="0"/>
        <strike val="0"/>
        <condense val="0"/>
        <extend val="0"/>
        <outline val="0"/>
        <shadow val="0"/>
        <u val="none"/>
        <vertAlign val="baseline"/>
        <sz val="9"/>
        <color rgb="FF2F2F2F"/>
        <name val="Tahoma"/>
        <scheme val="none"/>
      </font>
      <numFmt numFmtId="169" formatCode="&quot;ر.س.‏&quot;\ #,##0_-"/>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10"/>
        <color theme="0"/>
        <name val="Tahoma"/>
        <scheme val="none"/>
      </font>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bottom/>
      </border>
    </dxf>
    <dxf>
      <font>
        <b val="0"/>
        <i val="0"/>
        <strike val="0"/>
        <condense val="0"/>
        <extend val="0"/>
        <outline val="0"/>
        <shadow val="0"/>
        <u val="none"/>
        <vertAlign val="baseline"/>
        <sz val="9"/>
        <color rgb="FF2F2F2F"/>
        <name val="Tahoma"/>
        <scheme val="none"/>
      </font>
      <fill>
        <patternFill patternType="solid">
          <fgColor indexed="64"/>
          <bgColor rgb="FFE6E6E6"/>
        </patternFill>
      </fill>
      <alignment horizontal="center" vertical="center" textRotation="0" wrapText="0" indent="0" justifyLastLine="0" shrinkToFit="0" readingOrder="2"/>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i val="0"/>
        <strike val="0"/>
        <condense val="0"/>
        <extend val="0"/>
        <outline val="0"/>
        <shadow val="0"/>
        <u val="none"/>
        <vertAlign val="baseline"/>
        <sz val="10"/>
        <color theme="0"/>
        <name val="Tahoma"/>
        <scheme val="none"/>
      </font>
      <fill>
        <patternFill patternType="solid">
          <fgColor indexed="64"/>
          <bgColor rgb="FFD83B01"/>
        </patternFill>
      </fill>
      <alignment horizontal="right" vertical="center" textRotation="0" wrapText="1" indent="0" justifyLastLine="0" shrinkToFit="0" readingOrder="2"/>
      <border diagonalUp="0" diagonalDown="0" outline="0">
        <left/>
        <right style="thin">
          <color theme="1" tint="0.249977111117893"/>
        </right>
        <top/>
        <bottom/>
      </border>
    </dxf>
    <dxf>
      <font>
        <b/>
        <i val="0"/>
        <strike val="0"/>
        <condense val="0"/>
        <extend val="0"/>
        <outline val="0"/>
        <shadow val="0"/>
        <u val="none"/>
        <vertAlign val="baseline"/>
        <sz val="9"/>
        <color rgb="FF2F2F2F"/>
        <name val="Tahoma"/>
        <scheme val="none"/>
      </font>
      <fill>
        <patternFill patternType="solid">
          <fgColor indexed="64"/>
          <bgColor rgb="FFE6E6E6"/>
        </patternFill>
      </fill>
      <alignment horizontal="right" vertical="center" textRotation="0" wrapText="1" indent="0" justifyLastLine="0" shrinkToFit="0" readingOrder="2"/>
      <border diagonalUp="0" diagonalDown="0" outline="0">
        <left/>
        <right style="thin">
          <color theme="1" tint="0.249977111117893"/>
        </right>
        <top style="thin">
          <color theme="1" tint="0.249977111117893"/>
        </top>
        <bottom style="thin">
          <color theme="1" tint="0.249977111117893"/>
        </bottom>
      </border>
    </dxf>
    <dxf>
      <border>
        <top style="thin">
          <color theme="1" tint="0.249977111117893"/>
        </top>
      </border>
    </dxf>
    <dxf>
      <font>
        <strike val="0"/>
        <outline val="0"/>
        <shadow val="0"/>
        <u val="none"/>
        <vertAlign val="baseline"/>
        <sz val="10"/>
        <color theme="0"/>
        <name val="Tahoma"/>
        <scheme val="none"/>
      </font>
      <border diagonalUp="0" diagonalDown="0" outline="0">
        <left style="thin">
          <color theme="1" tint="0.249977111117893"/>
        </left>
        <right style="thin">
          <color theme="1" tint="0.249977111117893"/>
        </right>
        <top/>
        <bottom/>
      </border>
    </dxf>
    <dxf>
      <border diagonalUp="0" diagonalDown="0">
        <left style="thin">
          <color theme="1" tint="0.249977111117893"/>
        </left>
        <right style="thin">
          <color theme="1" tint="0.249977111117893"/>
        </right>
        <top style="thin">
          <color theme="1" tint="0.249977111117893"/>
        </top>
        <bottom style="thin">
          <color theme="1" tint="0.249977111117893"/>
        </bottom>
      </border>
    </dxf>
    <dxf>
      <font>
        <strike val="0"/>
        <outline val="0"/>
        <shadow val="0"/>
        <u val="none"/>
        <vertAlign val="baseline"/>
        <name val="Tahoma"/>
        <scheme val="none"/>
      </font>
    </dxf>
    <dxf>
      <border>
        <bottom style="thick">
          <color rgb="FFD83B01"/>
        </bottom>
      </border>
    </dxf>
    <dxf>
      <font>
        <b/>
        <i val="0"/>
        <strike val="0"/>
        <condense val="0"/>
        <extend val="0"/>
        <outline val="0"/>
        <shadow val="0"/>
        <u val="none"/>
        <vertAlign val="baseline"/>
        <sz val="10"/>
        <color rgb="FF2F2F2F"/>
        <name val="Tahoma"/>
        <scheme val="none"/>
      </font>
      <fill>
        <patternFill patternType="solid">
          <fgColor indexed="64"/>
          <bgColor rgb="FFE6E6E6"/>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bottom/>
      </border>
    </dxf>
  </dxfs>
  <tableStyles count="0" defaultTableStyle="TableStyleMedium2" defaultPivotStyle="PivotStyleLight16"/>
  <colors>
    <mruColors>
      <color rgb="FF2F2F2F"/>
      <color rgb="FF696969"/>
      <color rgb="FFD83B01"/>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StartUp" displayName="StartUp" ref="B4:F10" totalsRowCount="1" headerRowDxfId="167" dataDxfId="165" totalsRowDxfId="163" headerRowBorderDxfId="166" tableBorderDxfId="164" totalsRowBorderDxfId="162">
  <autoFilter ref="B4:F9">
    <filterColumn colId="0" hiddenButton="1"/>
    <filterColumn colId="1" hiddenButton="1"/>
    <filterColumn colId="2" hiddenButton="1"/>
    <filterColumn colId="3" hiddenButton="1"/>
    <filterColumn colId="4" hiddenButton="1"/>
  </autoFilter>
  <tableColumns count="5">
    <tableColumn id="1" name="عناصر التكلفة" totalsRowLabel="موازنة مقدرة بدء التشغيل" dataDxfId="161" totalsRowDxfId="160"/>
    <tableColumn id="2" name="أشهر" dataDxfId="159" totalsRowDxfId="158"/>
    <tableColumn id="3" name="التكلفة/ الشهر" dataDxfId="157" totalsRowDxfId="156"/>
    <tableColumn id="4" name="تكلفة لمرة واحدة" dataDxfId="155" totalsRowDxfId="154"/>
    <tableColumn id="5" name="إجمالي التكلفة" totalsRowFunction="sum" dataDxfId="153" totalsRowDxfId="152"/>
  </tableColumns>
  <tableStyleInfo showFirstColumn="1" showLastColumn="0" showRowStripes="0" showColumnStripes="0"/>
  <extLst>
    <ext xmlns:x14="http://schemas.microsoft.com/office/spreadsheetml/2009/9/main" uri="{504A1905-F514-4f6f-8877-14C23A59335A}">
      <x14:table altTextSummary="أدخل عناصر التكلفة والأشهر والتكلفة شهريًا والتكلفة لمرة واحدة. يتم حساب التكلفة الإجمالية وموازنة بدء التشغيل المقدرة تلقائيًا"/>
    </ext>
  </extLst>
</table>
</file>

<file path=xl/tables/table2.xml><?xml version="1.0" encoding="utf-8"?>
<table xmlns="http://schemas.openxmlformats.org/spreadsheetml/2006/main" id="2" name="StartUpCosts" displayName="StartUpCosts" ref="B4:F10" totalsRowCount="1" headerRowDxfId="151" dataDxfId="149" totalsRowDxfId="147" headerRowBorderDxfId="150" tableBorderDxfId="148" totalsRowBorderDxfId="146">
  <autoFilter ref="B4:F9">
    <filterColumn colId="0" hiddenButton="1"/>
    <filterColumn colId="1" hiddenButton="1"/>
    <filterColumn colId="2" hiddenButton="1"/>
    <filterColumn colId="3" hiddenButton="1"/>
    <filterColumn colId="4" hiddenButton="1"/>
  </autoFilter>
  <tableColumns count="5">
    <tableColumn id="1" name="عناصر التكلفة" totalsRowLabel="موازنة مقدرة بدء التشغيل" dataDxfId="145" totalsRowDxfId="144"/>
    <tableColumn id="2" name="أشهر" dataDxfId="143" totalsRowDxfId="142"/>
    <tableColumn id="3" name="التكلفة/ الشهر" dataDxfId="141" totalsRowDxfId="140"/>
    <tableColumn id="4" name="تكلفة لمرة واحدة" dataDxfId="139" totalsRowDxfId="138"/>
    <tableColumn id="5" name="إجمالي التكلفة" totalsRowFunction="custom" dataDxfId="137" totalsRowDxfId="136">
      <totalsRowFormula>SUM(F6:F9)</totalsRowFormula>
    </tableColumn>
  </tableColumns>
  <tableStyleInfo showFirstColumn="1" showLastColumn="0" showRowStripes="0" showColumnStripes="0"/>
  <extLst>
    <ext xmlns:x14="http://schemas.microsoft.com/office/spreadsheetml/2009/9/main" uri="{504A1905-F514-4f6f-8877-14C23A59335A}">
      <x14:table altTextSummary="أدخل عناصر التكلفة والأشهر والتكلفة شهريا والتكلفة لمرة واحدة أو قم بتعديلها. يتم حساب التكلفة الإجمالية وموازنة بدء التشغيل المقدرة تلقائيًا"/>
    </ext>
  </extLst>
</table>
</file>

<file path=xl/tables/table3.xml><?xml version="1.0" encoding="utf-8"?>
<table xmlns="http://schemas.openxmlformats.org/spreadsheetml/2006/main" id="8" name="SampleRevenue" displayName="SampleRevenue" ref="B4:O9" totalsRowCount="1" headerRowDxfId="135" dataDxfId="133" totalsRowDxfId="131" headerRowBorderDxfId="134" tableBorderDxfId="132" totalsRowBorderDxfId="130">
  <autoFilter ref="B4:O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الإيرادات" totalsRowLabel="صافي المبيعات" dataDxfId="129" totalsRowDxfId="128"/>
    <tableColumn id="2" name="يناير" totalsRowFunction="sum" dataDxfId="127" totalsRowDxfId="126"/>
    <tableColumn id="3" name="فبراير" totalsRowFunction="sum" dataDxfId="125" totalsRowDxfId="124"/>
    <tableColumn id="4" name="مارس" totalsRowFunction="sum" dataDxfId="123" totalsRowDxfId="122"/>
    <tableColumn id="5" name="أبريل" totalsRowFunction="sum" dataDxfId="121" totalsRowDxfId="120"/>
    <tableColumn id="6" name="مايو" totalsRowFunction="sum" dataDxfId="119" totalsRowDxfId="118"/>
    <tableColumn id="7" name="يونيو" totalsRowFunction="sum" dataDxfId="117" totalsRowDxfId="116"/>
    <tableColumn id="8" name="يوليو" totalsRowFunction="sum" dataDxfId="115" totalsRowDxfId="114"/>
    <tableColumn id="9" name="أغسطس" totalsRowFunction="sum" dataDxfId="113" totalsRowDxfId="112"/>
    <tableColumn id="10" name="سبتمبر" totalsRowFunction="sum" dataDxfId="111" totalsRowDxfId="110"/>
    <tableColumn id="11" name="أكتوبر" totalsRowFunction="sum" dataDxfId="109" totalsRowDxfId="108"/>
    <tableColumn id="12" name="نوفمبر" totalsRowFunction="sum" dataDxfId="107" totalsRowDxfId="106"/>
    <tableColumn id="13" name="ديسمبر" totalsRowFunction="sum" dataDxfId="105" totalsRowDxfId="104"/>
    <tableColumn id="14" name="السنة حتى تاريخه" totalsRowFunction="custom" dataDxfId="103" totalsRowDxfId="102">
      <calculatedColumnFormula>SUM(C5:N5)</calculatedColumnFormula>
      <totalsRowFormula>SUM(SampleRevenue[[#Totals],[يناير]:[ديسمبر]])</totalsRowFormula>
    </tableColumn>
  </tableColumns>
  <tableStyleInfo showFirstColumn="1" showLastColumn="0" showRowStripes="0" showColumnStripes="0"/>
  <extLst>
    <ext xmlns:x14="http://schemas.microsoft.com/office/spreadsheetml/2009/9/main" uri="{504A1905-F514-4f6f-8877-14C23A59335A}">
      <x14:table altTextSummary="أدخل عناصر الإيراد وقيمه لكل شهر في هذا الجدول أو قم بتعديلها. يتم حساب صافي المبيعات لكل شهر ومن سنة إلى الآن تلقائيًا"/>
    </ext>
  </extLst>
</table>
</file>

<file path=xl/tables/table4.xml><?xml version="1.0" encoding="utf-8"?>
<table xmlns="http://schemas.openxmlformats.org/spreadsheetml/2006/main" id="9" name="SampleExpenses" displayName="SampleExpenses" ref="B13:O19" totalsRowCount="1" headerRowDxfId="101" dataDxfId="99" totalsRowDxfId="97" headerRowBorderDxfId="100" tableBorderDxfId="98" totalsRowBorderDxfId="96">
  <autoFilter ref="B13:O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المصاريف" totalsRowLabel="إجمالي المصاريف" dataDxfId="95" totalsRowDxfId="94"/>
    <tableColumn id="2" name="يناير" totalsRowFunction="custom" dataDxfId="93" totalsRowDxfId="92">
      <totalsRowFormula>IF(SUM(C14:C18)=0,"",SUM(C14:C18))</totalsRowFormula>
    </tableColumn>
    <tableColumn id="3" name="فبراير" totalsRowFunction="custom" dataDxfId="91" totalsRowDxfId="90">
      <totalsRowFormula>IF(SUM(D14:D18)=0,"",SUM(D14:D18))</totalsRowFormula>
    </tableColumn>
    <tableColumn id="4" name="مارس" totalsRowFunction="custom" dataDxfId="89" totalsRowDxfId="88">
      <totalsRowFormula>IF(SUM(E14:E18)=0,"",SUM(E14:E18))</totalsRowFormula>
    </tableColumn>
    <tableColumn id="5" name="أبريل" totalsRowFunction="custom" dataDxfId="87" totalsRowDxfId="86">
      <totalsRowFormula>IF(SUM(F14:F18)=0,"",SUM(F14:F18))</totalsRowFormula>
    </tableColumn>
    <tableColumn id="6" name="مايو" totalsRowFunction="custom" dataDxfId="85" totalsRowDxfId="84">
      <totalsRowFormula>IF(SUM(G14:G18)=0,"",SUM(G14:G18))</totalsRowFormula>
    </tableColumn>
    <tableColumn id="7" name="يونيو" totalsRowFunction="custom" dataDxfId="83" totalsRowDxfId="82">
      <totalsRowFormula>IF(SUM(H14:H18)=0,"",SUM(H14:H18))</totalsRowFormula>
    </tableColumn>
    <tableColumn id="8" name="يوليو" totalsRowFunction="custom" dataDxfId="81" totalsRowDxfId="80">
      <totalsRowFormula>IF(SUM(I14:I18)=0,"",SUM(I14:I18))</totalsRowFormula>
    </tableColumn>
    <tableColumn id="9" name="أغسطس" totalsRowFunction="custom" dataDxfId="79" totalsRowDxfId="78">
      <totalsRowFormula>IF(SUM(J14:J18)=0,"",SUM(J14:J18))</totalsRowFormula>
    </tableColumn>
    <tableColumn id="10" name="سبتمبر" totalsRowFunction="custom" dataDxfId="77" totalsRowDxfId="76">
      <totalsRowFormula>IF(SUM(K14:K18)=0,"",SUM(K14:K18))</totalsRowFormula>
    </tableColumn>
    <tableColumn id="11" name="أكتوبر" totalsRowFunction="custom" dataDxfId="75" totalsRowDxfId="74">
      <totalsRowFormula>IF(SUM(L14:L18)=0,"",SUM(L14:L18))</totalsRowFormula>
    </tableColumn>
    <tableColumn id="12" name="نوفمبر" totalsRowFunction="custom" dataDxfId="73" totalsRowDxfId="72">
      <totalsRowFormula>IF(SUM(M14:M18)=0,"",SUM(M14:M18))</totalsRowFormula>
    </tableColumn>
    <tableColumn id="13" name="ديسمبر" totalsRowFunction="custom" dataDxfId="71" totalsRowDxfId="70">
      <totalsRowFormula>IF(SUM(N14:N18)=0,"",SUM(N14:N18))</totalsRowFormula>
    </tableColumn>
    <tableColumn id="14" name="السنة حتى تاريخه" totalsRowFunction="custom" dataDxfId="69" totalsRowDxfId="68">
      <calculatedColumnFormula>SUM(C14:N14)</calculatedColumnFormula>
      <totalsRowFormula>SUM(SampleExpenses[[#Totals],[يناير]:[ديسمبر]])</totalsRowFormula>
    </tableColumn>
  </tableColumns>
  <tableStyleInfo showFirstColumn="1" showLastColumn="0" showRowStripes="0" showColumnStripes="0"/>
  <extLst>
    <ext xmlns:x14="http://schemas.microsoft.com/office/spreadsheetml/2009/9/main" uri="{504A1905-F514-4f6f-8877-14C23A59335A}">
      <x14:table altTextSummary="أدخل عناصر المصاريف لكل شهر. يتم حساب المصاريف من سنة إلى الآن والمصاريف الإجمالية تلقائيًا"/>
    </ext>
  </extLst>
</table>
</file>

<file path=xl/tables/table5.xml><?xml version="1.0" encoding="utf-8"?>
<table xmlns="http://schemas.openxmlformats.org/spreadsheetml/2006/main" id="6" name="ActualExpenses" displayName="ActualExpenses" ref="B13:O18" totalsRowCount="1" headerRowDxfId="67" dataDxfId="65" totalsRowDxfId="63" headerRowBorderDxfId="66" tableBorderDxfId="64" totalsRowBorderDxfId="62">
  <autoFilter ref="B13:O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المصاريف" totalsRowLabel="إجمالي المصاريف" dataDxfId="61" totalsRowDxfId="60"/>
    <tableColumn id="2" name="يناير" totalsRowFunction="custom" dataDxfId="59" totalsRowDxfId="58">
      <totalsRowFormula>IF(SUM(C14:C17)=0,"",SUM(C14:C17))</totalsRowFormula>
    </tableColumn>
    <tableColumn id="3" name="فبراير" totalsRowFunction="custom" dataDxfId="57" totalsRowDxfId="56">
      <totalsRowFormula>IF(SUM(D14:D17)=0,"",SUM(D14:D17))</totalsRowFormula>
    </tableColumn>
    <tableColumn id="4" name="مارس" totalsRowFunction="custom" dataDxfId="55" totalsRowDxfId="54">
      <totalsRowFormula>IF(SUM(E14:E17)=0,"",SUM(E14:E17))</totalsRowFormula>
    </tableColumn>
    <tableColumn id="5" name="أبريل" totalsRowFunction="custom" dataDxfId="53" totalsRowDxfId="52">
      <totalsRowFormula>IF(SUM(F14:F17)=0,"",SUM(F14:F17))</totalsRowFormula>
    </tableColumn>
    <tableColumn id="6" name="مايو" totalsRowFunction="custom" dataDxfId="51" totalsRowDxfId="50">
      <totalsRowFormula>IF(SUM(G14:G17)=0,"",SUM(G14:G17))</totalsRowFormula>
    </tableColumn>
    <tableColumn id="7" name="يونيو" totalsRowFunction="custom" dataDxfId="49" totalsRowDxfId="48">
      <totalsRowFormula>IF(SUM(H14:H17)=0,"",SUM(H14:H17))</totalsRowFormula>
    </tableColumn>
    <tableColumn id="8" name="يوليو" totalsRowFunction="custom" dataDxfId="47" totalsRowDxfId="46">
      <totalsRowFormula>IF(SUM(I14:I17)=0,"",SUM(I14:I17))</totalsRowFormula>
    </tableColumn>
    <tableColumn id="9" name="أغسطس" totalsRowFunction="custom" dataDxfId="45" totalsRowDxfId="44">
      <totalsRowFormula>IF(SUM(J14:J17)=0,"",SUM(J14:J17))</totalsRowFormula>
    </tableColumn>
    <tableColumn id="10" name="سبتمبر" totalsRowFunction="custom" dataDxfId="43" totalsRowDxfId="42">
      <totalsRowFormula>IF(SUM(K14:K17)=0,"",SUM(K14:K17))</totalsRowFormula>
    </tableColumn>
    <tableColumn id="11" name="أكتوبر" totalsRowFunction="custom" dataDxfId="41" totalsRowDxfId="40">
      <totalsRowFormula>IF(SUM(L14:L17)=0,"",SUM(L14:L17))</totalsRowFormula>
    </tableColumn>
    <tableColumn id="12" name="نوفمبر" totalsRowFunction="custom" dataDxfId="39" totalsRowDxfId="38">
      <totalsRowFormula>IF(SUM(M14:M17)=0,"",SUM(M14:M17))</totalsRowFormula>
    </tableColumn>
    <tableColumn id="13" name="ديسمبر" totalsRowFunction="custom" dataDxfId="37" totalsRowDxfId="36">
      <totalsRowFormula>IF(SUM(N14:N17)=0,"",SUM(N14:N17))</totalsRowFormula>
    </tableColumn>
    <tableColumn id="14" name="السنة حتى تاريخه" totalsRowFunction="custom" dataDxfId="35" totalsRowDxfId="34">
      <calculatedColumnFormula>SUM(C14:N14)</calculatedColumnFormula>
      <totalsRowFormula>SUM(ActualExpenses[[#Totals],[يناير]:[ديسمبر]])</totalsRowFormula>
    </tableColumn>
  </tableColumns>
  <tableStyleInfo showFirstColumn="0" showLastColumn="0" showRowStripes="0" showColumnStripes="0"/>
  <extLst>
    <ext xmlns:x14="http://schemas.microsoft.com/office/spreadsheetml/2009/9/main" uri="{504A1905-F514-4f6f-8877-14C23A59335A}">
      <x14:table altTextSummary="أدخل عناصر المصروفات وقيمها لكل شهر في هذا الجدول أو قم بتعديلها. يتم حساب المصاريف من سنة إلى الآن والمصاريف الإجمالية تلقائيًا"/>
    </ext>
  </extLst>
</table>
</file>

<file path=xl/tables/table6.xml><?xml version="1.0" encoding="utf-8"?>
<table xmlns="http://schemas.openxmlformats.org/spreadsheetml/2006/main" id="5" name="ActualRevenue" displayName="ActualRevenue" ref="B4:O9" totalsRowCount="1" headerRowDxfId="33" dataDxfId="31" totalsRowDxfId="29" headerRowBorderDxfId="32" tableBorderDxfId="30" totalsRowBorderDxfId="28">
  <autoFilter ref="B4:O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الإيرادات" totalsRowLabel="صافي المبيعات" dataDxfId="27" totalsRowDxfId="26"/>
    <tableColumn id="2" name="يناير" totalsRowFunction="sum" dataDxfId="25" totalsRowDxfId="24"/>
    <tableColumn id="3" name="فبراير" totalsRowFunction="sum" dataDxfId="23" totalsRowDxfId="22"/>
    <tableColumn id="4" name="مارس" totalsRowFunction="sum" dataDxfId="21" totalsRowDxfId="20"/>
    <tableColumn id="5" name="أبريل" totalsRowFunction="sum" dataDxfId="19" totalsRowDxfId="18"/>
    <tableColumn id="6" name="مايو" totalsRowFunction="sum" dataDxfId="17" totalsRowDxfId="16"/>
    <tableColumn id="7" name="يونيو" totalsRowFunction="sum" dataDxfId="15" totalsRowDxfId="14"/>
    <tableColumn id="8" name="يوليو" totalsRowFunction="sum" dataDxfId="13" totalsRowDxfId="12"/>
    <tableColumn id="9" name="أغسطس" totalsRowFunction="sum" dataDxfId="11" totalsRowDxfId="10"/>
    <tableColumn id="10" name="سبتمبر" totalsRowFunction="sum" dataDxfId="9" totalsRowDxfId="8"/>
    <tableColumn id="11" name="أكتوبر" totalsRowFunction="sum" dataDxfId="7" totalsRowDxfId="6"/>
    <tableColumn id="12" name="نوفمبر" totalsRowFunction="sum" dataDxfId="5" totalsRowDxfId="4"/>
    <tableColumn id="13" name="ديسمبر" totalsRowFunction="sum" dataDxfId="3" totalsRowDxfId="2"/>
    <tableColumn id="14" name="السنة حتى تاريخه" totalsRowFunction="custom" dataDxfId="1" totalsRowDxfId="0">
      <calculatedColumnFormula>SUM(C5:N5)</calculatedColumnFormula>
      <totalsRowFormula>SUM(ActualRevenue[[#Totals],[يناير]:[ديسمبر]])</totalsRowFormula>
    </tableColumn>
  </tableColumns>
  <tableStyleInfo showFirstColumn="0" showLastColumn="0" showRowStripes="0" showColumnStripes="0"/>
  <extLst>
    <ext xmlns:x14="http://schemas.microsoft.com/office/spreadsheetml/2009/9/main" uri="{504A1905-F514-4f6f-8877-14C23A59335A}">
      <x14:table altTextSummary="أدخل عناصر الإيراد وقيمه لكل شهر في هذا الجدول أو قم بتعديلها. يتم حساب صافي المبيعات لكل شهر ومن سنة إلى الآن تلقائيًا"/>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C41"/>
  <sheetViews>
    <sheetView rightToLeft="1" zoomScaleNormal="100" workbookViewId="0">
      <selection activeCell="B3" sqref="B3"/>
    </sheetView>
  </sheetViews>
  <sheetFormatPr defaultColWidth="9" defaultRowHeight="14.25" x14ac:dyDescent="0.2"/>
  <cols>
    <col min="1" max="1" width="2.625" style="101" customWidth="1"/>
    <col min="2" max="2" width="99" style="1" customWidth="1"/>
    <col min="3" max="3" width="2.5" style="1" customWidth="1"/>
    <col min="4" max="16384" width="9" style="1"/>
  </cols>
  <sheetData>
    <row r="1" spans="1:3" s="2" customFormat="1" ht="30" customHeight="1" x14ac:dyDescent="0.2">
      <c r="A1" s="100"/>
      <c r="B1" s="5" t="s">
        <v>0</v>
      </c>
      <c r="C1" s="6"/>
    </row>
    <row r="2" spans="1:3" s="3" customFormat="1" ht="20.100000000000001" customHeight="1" x14ac:dyDescent="0.2">
      <c r="A2" s="100"/>
      <c r="B2" s="102" t="s">
        <v>1</v>
      </c>
      <c r="C2" s="6"/>
    </row>
    <row r="3" spans="1:3" s="3" customFormat="1" ht="20.100000000000001" customHeight="1" x14ac:dyDescent="0.2">
      <c r="A3" s="100"/>
      <c r="B3" s="102" t="s">
        <v>2</v>
      </c>
      <c r="C3" s="6"/>
    </row>
    <row r="4" spans="1:3" s="3" customFormat="1" ht="20.100000000000001" customHeight="1" x14ac:dyDescent="0.2">
      <c r="A4" s="100"/>
      <c r="B4" s="102" t="s">
        <v>3</v>
      </c>
      <c r="C4" s="6"/>
    </row>
    <row r="5" spans="1:3" s="3" customFormat="1" ht="20.100000000000001" customHeight="1" x14ac:dyDescent="0.2">
      <c r="A5" s="100"/>
      <c r="B5" s="102" t="s">
        <v>4</v>
      </c>
      <c r="C5" s="6"/>
    </row>
    <row r="6" spans="1:3" s="3" customFormat="1" ht="30" customHeight="1" x14ac:dyDescent="0.2">
      <c r="A6" s="100"/>
      <c r="B6" s="103" t="s">
        <v>5</v>
      </c>
      <c r="C6" s="6"/>
    </row>
    <row r="7" spans="1:3" s="3" customFormat="1" ht="28.5" customHeight="1" x14ac:dyDescent="0.2">
      <c r="A7" s="100"/>
      <c r="B7" s="102" t="s">
        <v>6</v>
      </c>
      <c r="C7" s="6"/>
    </row>
    <row r="8" spans="1:3" s="3" customFormat="1" ht="30" customHeight="1" x14ac:dyDescent="0.2">
      <c r="A8" s="100"/>
      <c r="B8" s="102" t="s">
        <v>7</v>
      </c>
      <c r="C8" s="6"/>
    </row>
    <row r="9" spans="1:3" s="3" customFormat="1" ht="12" customHeight="1" x14ac:dyDescent="0.2">
      <c r="A9" s="6"/>
      <c r="B9" s="7"/>
      <c r="C9" s="6"/>
    </row>
    <row r="10" spans="1:3" s="3" customFormat="1" x14ac:dyDescent="0.2">
      <c r="A10" s="6"/>
      <c r="B10" s="8"/>
      <c r="C10" s="9"/>
    </row>
    <row r="11" spans="1:3" s="3" customFormat="1" x14ac:dyDescent="0.2">
      <c r="A11" s="6"/>
      <c r="B11" s="8"/>
      <c r="C11" s="9"/>
    </row>
    <row r="12" spans="1:3" s="3" customFormat="1" x14ac:dyDescent="0.2">
      <c r="A12" s="6"/>
      <c r="B12" s="8"/>
      <c r="C12" s="9"/>
    </row>
    <row r="13" spans="1:3" s="3" customFormat="1" x14ac:dyDescent="0.2">
      <c r="A13" s="6"/>
      <c r="B13" s="8"/>
      <c r="C13" s="9"/>
    </row>
    <row r="14" spans="1:3" s="3" customFormat="1" x14ac:dyDescent="0.2">
      <c r="A14" s="6"/>
      <c r="B14" s="8"/>
      <c r="C14" s="9"/>
    </row>
    <row r="15" spans="1:3" s="3" customFormat="1" x14ac:dyDescent="0.2">
      <c r="A15" s="6"/>
      <c r="B15" s="8"/>
      <c r="C15" s="9"/>
    </row>
    <row r="16" spans="1:3" s="3" customFormat="1" x14ac:dyDescent="0.2">
      <c r="A16" s="6"/>
      <c r="B16" s="8"/>
      <c r="C16" s="9"/>
    </row>
    <row r="17" spans="1:3" s="3" customFormat="1" x14ac:dyDescent="0.2">
      <c r="A17" s="6"/>
      <c r="B17" s="8"/>
      <c r="C17" s="9"/>
    </row>
    <row r="18" spans="1:3" s="3" customFormat="1" x14ac:dyDescent="0.2">
      <c r="A18" s="6"/>
      <c r="B18" s="8"/>
      <c r="C18" s="9"/>
    </row>
    <row r="19" spans="1:3" s="3" customFormat="1" x14ac:dyDescent="0.2">
      <c r="A19" s="6"/>
      <c r="B19" s="8"/>
      <c r="C19" s="9"/>
    </row>
    <row r="20" spans="1:3" s="3" customFormat="1" x14ac:dyDescent="0.2">
      <c r="A20" s="6"/>
      <c r="B20" s="8"/>
      <c r="C20" s="9"/>
    </row>
    <row r="21" spans="1:3" s="3" customFormat="1" x14ac:dyDescent="0.2">
      <c r="A21" s="6"/>
      <c r="B21" s="8"/>
      <c r="C21" s="9"/>
    </row>
    <row r="22" spans="1:3" s="3" customFormat="1" x14ac:dyDescent="0.2">
      <c r="A22" s="6"/>
      <c r="B22" s="8"/>
      <c r="C22" s="9"/>
    </row>
    <row r="23" spans="1:3" s="3" customFormat="1" x14ac:dyDescent="0.2">
      <c r="A23" s="6"/>
      <c r="B23" s="8"/>
      <c r="C23" s="9"/>
    </row>
    <row r="24" spans="1:3" s="3" customFormat="1" x14ac:dyDescent="0.2">
      <c r="A24" s="6"/>
      <c r="B24" s="8"/>
      <c r="C24" s="9"/>
    </row>
    <row r="25" spans="1:3" s="3" customFormat="1" x14ac:dyDescent="0.2">
      <c r="A25" s="6"/>
      <c r="B25" s="8"/>
      <c r="C25" s="9"/>
    </row>
    <row r="26" spans="1:3" s="3" customFormat="1" x14ac:dyDescent="0.2">
      <c r="A26" s="6"/>
      <c r="B26" s="8"/>
      <c r="C26" s="9"/>
    </row>
    <row r="27" spans="1:3" s="3" customFormat="1" x14ac:dyDescent="0.2">
      <c r="A27" s="6"/>
      <c r="B27" s="8"/>
      <c r="C27" s="9"/>
    </row>
    <row r="28" spans="1:3" s="3" customFormat="1" x14ac:dyDescent="0.2">
      <c r="A28" s="6"/>
      <c r="B28" s="8"/>
      <c r="C28" s="9"/>
    </row>
    <row r="29" spans="1:3" s="3" customFormat="1" x14ac:dyDescent="0.2">
      <c r="A29" s="6"/>
      <c r="B29" s="8"/>
      <c r="C29" s="9"/>
    </row>
    <row r="30" spans="1:3" s="3" customFormat="1" x14ac:dyDescent="0.2">
      <c r="A30" s="6"/>
      <c r="B30" s="8"/>
      <c r="C30" s="9"/>
    </row>
    <row r="31" spans="1:3" s="3" customFormat="1" x14ac:dyDescent="0.2">
      <c r="A31" s="6"/>
      <c r="B31" s="8"/>
      <c r="C31" s="9"/>
    </row>
    <row r="32" spans="1:3" s="3" customFormat="1" x14ac:dyDescent="0.2">
      <c r="A32" s="6"/>
      <c r="B32" s="8"/>
      <c r="C32" s="9"/>
    </row>
    <row r="33" spans="1:3" s="3" customFormat="1" x14ac:dyDescent="0.2">
      <c r="A33" s="6"/>
      <c r="B33" s="9"/>
      <c r="C33" s="9"/>
    </row>
    <row r="34" spans="1:3" s="3" customFormat="1" x14ac:dyDescent="0.2">
      <c r="A34" s="6"/>
      <c r="B34" s="9"/>
      <c r="C34" s="9"/>
    </row>
    <row r="35" spans="1:3" s="3" customFormat="1" x14ac:dyDescent="0.2">
      <c r="A35" s="6"/>
      <c r="B35" s="9"/>
      <c r="C35" s="9"/>
    </row>
    <row r="36" spans="1:3" s="3" customFormat="1" x14ac:dyDescent="0.2">
      <c r="A36" s="6"/>
      <c r="B36" s="9"/>
      <c r="C36" s="9"/>
    </row>
    <row r="37" spans="1:3" s="3" customFormat="1" x14ac:dyDescent="0.2">
      <c r="A37" s="6"/>
      <c r="B37" s="9"/>
      <c r="C37" s="9"/>
    </row>
    <row r="38" spans="1:3" s="3" customFormat="1" x14ac:dyDescent="0.2">
      <c r="A38" s="6"/>
      <c r="B38" s="9"/>
      <c r="C38" s="9"/>
    </row>
    <row r="39" spans="1:3" s="3" customFormat="1" x14ac:dyDescent="0.2">
      <c r="A39" s="6"/>
      <c r="B39" s="9"/>
      <c r="C39" s="9"/>
    </row>
    <row r="40" spans="1:3" s="3" customFormat="1" x14ac:dyDescent="0.2">
      <c r="A40" s="6"/>
      <c r="B40" s="9"/>
      <c r="C40" s="9"/>
    </row>
    <row r="41" spans="1:3" s="3" customFormat="1" x14ac:dyDescent="0.2">
      <c r="A41" s="6"/>
      <c r="B41" s="9"/>
      <c r="C41" s="9"/>
    </row>
  </sheetData>
  <pageMargins left="0.7" right="0.7" top="0.75" bottom="0.75" header="0.3" footer="0.3"/>
  <pageSetup paperSize="9" orientation="portrait" horizontalDpi="1200" verticalDpi="1200" r:id="rId1"/>
  <rowBreaks count="1" manualBreakCount="1">
    <brk id="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C40"/>
  <sheetViews>
    <sheetView rightToLeft="1" zoomScaleNormal="100" workbookViewId="0"/>
  </sheetViews>
  <sheetFormatPr defaultColWidth="9" defaultRowHeight="14.25" x14ac:dyDescent="0.2"/>
  <cols>
    <col min="1" max="1" width="2.625" style="4" customWidth="1"/>
    <col min="2" max="2" width="99" style="1" customWidth="1"/>
    <col min="3" max="3" width="2.5" style="1" customWidth="1"/>
    <col min="4" max="16384" width="9" style="1"/>
  </cols>
  <sheetData>
    <row r="1" spans="1:3" s="2" customFormat="1" ht="30" customHeight="1" x14ac:dyDescent="0.2">
      <c r="A1" s="10"/>
      <c r="B1" s="5" t="s">
        <v>8</v>
      </c>
      <c r="C1" s="6"/>
    </row>
    <row r="2" spans="1:3" s="3" customFormat="1" ht="58.9" customHeight="1" x14ac:dyDescent="0.2">
      <c r="A2" s="10"/>
      <c r="B2" s="102" t="s">
        <v>9</v>
      </c>
      <c r="C2" s="6"/>
    </row>
    <row r="3" spans="1:3" s="3" customFormat="1" ht="56.45" customHeight="1" x14ac:dyDescent="0.2">
      <c r="A3" s="10"/>
      <c r="B3" s="102" t="s">
        <v>57</v>
      </c>
      <c r="C3" s="6"/>
    </row>
    <row r="4" spans="1:3" s="3" customFormat="1" ht="75" customHeight="1" x14ac:dyDescent="0.2">
      <c r="A4" s="10"/>
      <c r="B4" s="102" t="s">
        <v>58</v>
      </c>
      <c r="C4" s="6"/>
    </row>
    <row r="5" spans="1:3" s="3" customFormat="1" ht="35.450000000000003" customHeight="1" x14ac:dyDescent="0.2">
      <c r="A5" s="10"/>
      <c r="B5" s="124" t="s">
        <v>10</v>
      </c>
      <c r="C5" s="6"/>
    </row>
    <row r="6" spans="1:3" s="3" customFormat="1" ht="75" customHeight="1" x14ac:dyDescent="0.2">
      <c r="A6" s="10"/>
      <c r="B6" s="102" t="s">
        <v>11</v>
      </c>
      <c r="C6" s="6"/>
    </row>
    <row r="7" spans="1:3" s="3" customFormat="1" ht="55.9" customHeight="1" x14ac:dyDescent="0.2">
      <c r="A7" s="10"/>
      <c r="B7" s="102" t="s">
        <v>12</v>
      </c>
      <c r="C7" s="6"/>
    </row>
    <row r="8" spans="1:3" s="3" customFormat="1" x14ac:dyDescent="0.2">
      <c r="A8" s="11"/>
      <c r="B8" s="7"/>
      <c r="C8" s="6"/>
    </row>
    <row r="9" spans="1:3" s="3" customFormat="1" x14ac:dyDescent="0.2">
      <c r="A9" s="11"/>
      <c r="B9" s="8"/>
      <c r="C9" s="9"/>
    </row>
    <row r="10" spans="1:3" s="3" customFormat="1" x14ac:dyDescent="0.2">
      <c r="A10" s="11"/>
      <c r="B10" s="8"/>
      <c r="C10" s="9"/>
    </row>
    <row r="11" spans="1:3" s="3" customFormat="1" x14ac:dyDescent="0.2">
      <c r="A11" s="11"/>
      <c r="B11" s="8"/>
      <c r="C11" s="9"/>
    </row>
    <row r="12" spans="1:3" s="3" customFormat="1" x14ac:dyDescent="0.2">
      <c r="A12" s="11"/>
      <c r="B12" s="8"/>
      <c r="C12" s="9"/>
    </row>
    <row r="13" spans="1:3" s="3" customFormat="1" x14ac:dyDescent="0.2">
      <c r="A13" s="11"/>
      <c r="B13" s="8"/>
      <c r="C13" s="9"/>
    </row>
    <row r="14" spans="1:3" s="3" customFormat="1" x14ac:dyDescent="0.2">
      <c r="A14" s="11"/>
      <c r="B14" s="8"/>
      <c r="C14" s="9"/>
    </row>
    <row r="15" spans="1:3" s="3" customFormat="1" x14ac:dyDescent="0.2">
      <c r="A15" s="11"/>
      <c r="B15" s="8"/>
      <c r="C15" s="9"/>
    </row>
    <row r="16" spans="1:3" s="3" customFormat="1" x14ac:dyDescent="0.2">
      <c r="A16" s="11"/>
      <c r="B16" s="8"/>
      <c r="C16" s="9"/>
    </row>
    <row r="17" spans="1:3" s="3" customFormat="1" x14ac:dyDescent="0.2">
      <c r="A17" s="11"/>
      <c r="B17" s="8"/>
      <c r="C17" s="9"/>
    </row>
    <row r="18" spans="1:3" s="3" customFormat="1" x14ac:dyDescent="0.2">
      <c r="A18" s="11"/>
      <c r="B18" s="8"/>
      <c r="C18" s="9"/>
    </row>
    <row r="19" spans="1:3" s="3" customFormat="1" x14ac:dyDescent="0.2">
      <c r="A19" s="11"/>
      <c r="B19" s="8"/>
      <c r="C19" s="9"/>
    </row>
    <row r="20" spans="1:3" s="3" customFormat="1" x14ac:dyDescent="0.2">
      <c r="A20" s="11"/>
      <c r="B20" s="8"/>
      <c r="C20" s="9"/>
    </row>
    <row r="21" spans="1:3" s="3" customFormat="1" x14ac:dyDescent="0.2">
      <c r="A21" s="11"/>
      <c r="B21" s="8"/>
      <c r="C21" s="9"/>
    </row>
    <row r="22" spans="1:3" s="3" customFormat="1" x14ac:dyDescent="0.2">
      <c r="A22" s="11"/>
      <c r="B22" s="8"/>
      <c r="C22" s="9"/>
    </row>
    <row r="23" spans="1:3" s="3" customFormat="1" x14ac:dyDescent="0.2">
      <c r="A23" s="11"/>
      <c r="B23" s="8"/>
      <c r="C23" s="9"/>
    </row>
    <row r="24" spans="1:3" s="3" customFormat="1" x14ac:dyDescent="0.2">
      <c r="A24" s="11"/>
      <c r="B24" s="8"/>
      <c r="C24" s="9"/>
    </row>
    <row r="25" spans="1:3" s="3" customFormat="1" x14ac:dyDescent="0.2">
      <c r="A25" s="11"/>
      <c r="B25" s="8"/>
      <c r="C25" s="9"/>
    </row>
    <row r="26" spans="1:3" s="3" customFormat="1" x14ac:dyDescent="0.2">
      <c r="A26" s="11"/>
      <c r="B26" s="8"/>
      <c r="C26" s="9"/>
    </row>
    <row r="27" spans="1:3" s="3" customFormat="1" x14ac:dyDescent="0.2">
      <c r="A27" s="11"/>
      <c r="B27" s="8"/>
      <c r="C27" s="9"/>
    </row>
    <row r="28" spans="1:3" s="3" customFormat="1" x14ac:dyDescent="0.2">
      <c r="A28" s="11"/>
      <c r="B28" s="8"/>
      <c r="C28" s="9"/>
    </row>
    <row r="29" spans="1:3" s="3" customFormat="1" x14ac:dyDescent="0.2">
      <c r="A29" s="11"/>
      <c r="B29" s="8"/>
      <c r="C29" s="9"/>
    </row>
    <row r="30" spans="1:3" s="3" customFormat="1" x14ac:dyDescent="0.2">
      <c r="A30" s="11"/>
      <c r="B30" s="8"/>
      <c r="C30" s="9"/>
    </row>
    <row r="31" spans="1:3" s="3" customFormat="1" x14ac:dyDescent="0.2">
      <c r="A31" s="11"/>
      <c r="B31" s="8"/>
      <c r="C31" s="9"/>
    </row>
    <row r="32" spans="1:3" s="3" customFormat="1" x14ac:dyDescent="0.2">
      <c r="A32" s="11"/>
      <c r="B32" s="9"/>
      <c r="C32" s="9"/>
    </row>
    <row r="33" spans="1:3" s="3" customFormat="1" x14ac:dyDescent="0.2">
      <c r="A33" s="11"/>
      <c r="B33" s="9"/>
      <c r="C33" s="9"/>
    </row>
    <row r="34" spans="1:3" s="3" customFormat="1" x14ac:dyDescent="0.2">
      <c r="A34" s="11"/>
      <c r="B34" s="9"/>
      <c r="C34" s="9"/>
    </row>
    <row r="35" spans="1:3" s="3" customFormat="1" x14ac:dyDescent="0.2">
      <c r="A35" s="11"/>
      <c r="B35" s="9"/>
      <c r="C35" s="9"/>
    </row>
    <row r="36" spans="1:3" s="3" customFormat="1" x14ac:dyDescent="0.2">
      <c r="A36" s="11"/>
      <c r="B36" s="9"/>
      <c r="C36" s="9"/>
    </row>
    <row r="37" spans="1:3" s="3" customFormat="1" x14ac:dyDescent="0.2">
      <c r="A37" s="11"/>
      <c r="B37" s="9"/>
      <c r="C37" s="9"/>
    </row>
    <row r="38" spans="1:3" s="3" customFormat="1" x14ac:dyDescent="0.2">
      <c r="A38" s="11"/>
      <c r="B38" s="9"/>
      <c r="C38" s="9"/>
    </row>
    <row r="39" spans="1:3" s="3" customFormat="1" x14ac:dyDescent="0.2">
      <c r="A39" s="11"/>
      <c r="B39" s="9"/>
      <c r="C39" s="9"/>
    </row>
    <row r="40" spans="1:3" s="3" customFormat="1" x14ac:dyDescent="0.2">
      <c r="A40" s="11"/>
      <c r="B40" s="9"/>
      <c r="C40" s="9"/>
    </row>
  </sheetData>
  <dataValidations count="7">
    <dataValidation allowBlank="1" showInputMessage="1" showErrorMessage="1" prompt="توفر ورقة العمل هذه نظرة عامة حول خطة الأعمال المالية والإرشادات المقدرة والإرشادات حول كيفية استخدام القوالب لحساب تكاليف بدء التشغيل والأرباح أو الخسائر. " sqref="A1"/>
    <dataValidation allowBlank="1" showInputMessage="1" showErrorMessage="1" prompt="تتوفر نظرة عامة حول خطة العمل في الخلية على اليمين." sqref="A2"/>
    <dataValidation allowBlank="1" showInputMessage="1" showErrorMessage="1" prompt="تتوفر نظرة عامة حول تكاليف بدء التشغيل المتوقعة في الخلية على اليسار." sqref="A3"/>
    <dataValidation allowBlank="1" showInputMessage="1" showErrorMessage="1" prompt="تتوفر نظرة عامة حول نموذج الأرباح والخسائر المتوقع في الخلية على اليسار." sqref="A4"/>
    <dataValidation allowBlank="1" showInputMessage="1" showErrorMessage="1" prompt="تتوفر بعض الإرشادات في الخلية على اليمين." sqref="A5"/>
    <dataValidation allowBlank="1" showInputMessage="1" showErrorMessage="1" prompt="تتوفر إرشادات حول تقدير الإيرادات في الخلية إلى اليسار." sqref="A6"/>
    <dataValidation allowBlank="1" showInputMessage="1" showErrorMessage="1" prompt="تتوفر الإرشادات المتعلقة بتقدير تكاليف السلع المبيعة في الخلية على اليسار." sqref="A7"/>
  </dataValidations>
  <pageMargins left="0.7" right="0.7" top="0.75" bottom="0.75" header="0.3" footer="0.3"/>
  <pageSetup paperSize="9" orientation="portrait" horizontalDpi="1200" verticalDpi="1200" r:id="rId1"/>
  <rowBreaks count="1" manualBreakCount="1">
    <brk id="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38"/>
  <sheetViews>
    <sheetView rightToLeft="1" zoomScaleNormal="100" workbookViewId="0">
      <selection activeCell="A8" sqref="A8"/>
    </sheetView>
  </sheetViews>
  <sheetFormatPr defaultColWidth="9" defaultRowHeight="30" customHeight="1" x14ac:dyDescent="0.2"/>
  <cols>
    <col min="1" max="1" width="2.625" style="109" customWidth="1"/>
    <col min="2" max="2" width="42.25" style="1" customWidth="1"/>
    <col min="3" max="6" width="19.625" style="1" customWidth="1"/>
    <col min="7" max="7" width="2" style="1" customWidth="1"/>
    <col min="8" max="16384" width="9" style="1"/>
  </cols>
  <sheetData>
    <row r="1" spans="1:7" s="122" customFormat="1" ht="19.899999999999999" customHeight="1" x14ac:dyDescent="0.2">
      <c r="A1" s="12"/>
      <c r="B1" s="13" t="s">
        <v>13</v>
      </c>
      <c r="C1" s="14"/>
      <c r="D1" s="14"/>
      <c r="E1" s="14"/>
      <c r="F1" s="15"/>
      <c r="G1" s="16"/>
    </row>
    <row r="2" spans="1:7" s="105" customFormat="1" ht="19.899999999999999" customHeight="1" x14ac:dyDescent="0.2">
      <c r="A2" s="17"/>
      <c r="B2" s="18" t="s">
        <v>14</v>
      </c>
      <c r="C2" s="125">
        <f ca="1">TODAY()</f>
        <v>45058</v>
      </c>
      <c r="D2" s="126"/>
      <c r="E2" s="126"/>
      <c r="F2" s="127"/>
      <c r="G2" s="19"/>
    </row>
    <row r="3" spans="1:7" s="3" customFormat="1" ht="9" customHeight="1" x14ac:dyDescent="0.2">
      <c r="A3" s="10"/>
      <c r="B3" s="20"/>
      <c r="C3" s="21"/>
      <c r="D3" s="21"/>
      <c r="E3" s="21"/>
      <c r="F3" s="22"/>
      <c r="G3" s="6"/>
    </row>
    <row r="4" spans="1:7" s="105" customFormat="1" ht="19.899999999999999" customHeight="1" thickBot="1" x14ac:dyDescent="0.25">
      <c r="A4" s="17"/>
      <c r="B4" s="23" t="s">
        <v>15</v>
      </c>
      <c r="C4" s="24" t="s">
        <v>22</v>
      </c>
      <c r="D4" s="25" t="s">
        <v>23</v>
      </c>
      <c r="E4" s="25" t="s">
        <v>24</v>
      </c>
      <c r="F4" s="26" t="s">
        <v>25</v>
      </c>
      <c r="G4" s="19"/>
    </row>
    <row r="5" spans="1:7" s="106" customFormat="1" ht="16.149999999999999" customHeight="1" thickTop="1" x14ac:dyDescent="0.2">
      <c r="A5" s="27"/>
      <c r="B5" s="28" t="s">
        <v>16</v>
      </c>
      <c r="C5" s="29"/>
      <c r="D5" s="30"/>
      <c r="E5" s="30"/>
      <c r="F5" s="31">
        <f>(C5*D5)+IF(E5&gt;0,E5,0)</f>
        <v>0</v>
      </c>
      <c r="G5" s="32"/>
    </row>
    <row r="6" spans="1:7" s="106" customFormat="1" ht="16.149999999999999" customHeight="1" x14ac:dyDescent="0.2">
      <c r="A6" s="27"/>
      <c r="B6" s="33" t="s">
        <v>17</v>
      </c>
      <c r="C6" s="34"/>
      <c r="D6" s="35"/>
      <c r="E6" s="35"/>
      <c r="F6" s="36">
        <f t="shared" ref="F6:F9" si="0">(C6*D6)+IF(E6&gt;0,E6,0)</f>
        <v>0</v>
      </c>
      <c r="G6" s="32"/>
    </row>
    <row r="7" spans="1:7" s="106" customFormat="1" ht="16.149999999999999" customHeight="1" x14ac:dyDescent="0.2">
      <c r="A7" s="27"/>
      <c r="B7" s="33" t="s">
        <v>18</v>
      </c>
      <c r="C7" s="34"/>
      <c r="D7" s="35"/>
      <c r="E7" s="35"/>
      <c r="F7" s="36">
        <f t="shared" si="0"/>
        <v>0</v>
      </c>
      <c r="G7" s="32"/>
    </row>
    <row r="8" spans="1:7" s="106" customFormat="1" ht="16.149999999999999" customHeight="1" x14ac:dyDescent="0.2">
      <c r="A8" s="27"/>
      <c r="B8" s="33" t="s">
        <v>19</v>
      </c>
      <c r="C8" s="34"/>
      <c r="D8" s="35"/>
      <c r="E8" s="35"/>
      <c r="F8" s="36">
        <f t="shared" si="0"/>
        <v>0</v>
      </c>
      <c r="G8" s="32"/>
    </row>
    <row r="9" spans="1:7" s="106" customFormat="1" ht="16.149999999999999" customHeight="1" x14ac:dyDescent="0.2">
      <c r="A9" s="27"/>
      <c r="B9" s="33" t="s">
        <v>20</v>
      </c>
      <c r="C9" s="34"/>
      <c r="D9" s="35"/>
      <c r="E9" s="35"/>
      <c r="F9" s="36">
        <f t="shared" si="0"/>
        <v>0</v>
      </c>
      <c r="G9" s="32"/>
    </row>
    <row r="10" spans="1:7" s="106" customFormat="1" ht="16.149999999999999" customHeight="1" x14ac:dyDescent="0.2">
      <c r="A10" s="27"/>
      <c r="B10" s="37" t="s">
        <v>21</v>
      </c>
      <c r="C10" s="38"/>
      <c r="D10" s="38"/>
      <c r="E10" s="38"/>
      <c r="F10" s="39">
        <f>SUBTOTAL(109,StartUp[إجمالي التكلفة])</f>
        <v>0</v>
      </c>
      <c r="G10" s="32"/>
    </row>
    <row r="11" spans="1:7" s="106" customFormat="1" ht="9" customHeight="1" x14ac:dyDescent="0.2">
      <c r="A11" s="27"/>
      <c r="B11" s="40"/>
      <c r="C11" s="41"/>
      <c r="D11" s="41"/>
      <c r="E11" s="41"/>
      <c r="F11" s="41"/>
      <c r="G11" s="32"/>
    </row>
    <row r="12" spans="1:7" s="106" customFormat="1" ht="30" customHeight="1" x14ac:dyDescent="0.2">
      <c r="A12" s="27"/>
      <c r="B12" s="42"/>
      <c r="C12" s="43"/>
      <c r="D12" s="43"/>
      <c r="E12" s="43"/>
      <c r="F12" s="43"/>
      <c r="G12" s="44"/>
    </row>
    <row r="13" spans="1:7" s="106" customFormat="1" ht="30" customHeight="1" x14ac:dyDescent="0.2">
      <c r="A13" s="27"/>
      <c r="B13" s="43"/>
      <c r="C13" s="43"/>
      <c r="D13" s="43"/>
      <c r="E13" s="43"/>
      <c r="F13" s="43"/>
      <c r="G13" s="44"/>
    </row>
    <row r="14" spans="1:7" s="106" customFormat="1" ht="30" customHeight="1" x14ac:dyDescent="0.2">
      <c r="A14" s="27"/>
      <c r="B14" s="9"/>
      <c r="C14" s="9"/>
      <c r="D14" s="9"/>
      <c r="E14" s="9"/>
      <c r="F14" s="9"/>
      <c r="G14" s="44"/>
    </row>
    <row r="15" spans="1:7" s="106" customFormat="1" ht="30" customHeight="1" x14ac:dyDescent="0.2">
      <c r="A15" s="27"/>
      <c r="B15" s="9"/>
      <c r="C15" s="9"/>
      <c r="D15" s="9"/>
      <c r="E15" s="9"/>
      <c r="F15" s="9"/>
      <c r="G15" s="44"/>
    </row>
    <row r="16" spans="1:7" s="106" customFormat="1" ht="30" customHeight="1" x14ac:dyDescent="0.2">
      <c r="A16" s="27"/>
      <c r="B16" s="9"/>
      <c r="C16" s="9"/>
      <c r="D16" s="9"/>
      <c r="E16" s="9"/>
      <c r="F16" s="9"/>
      <c r="G16" s="44"/>
    </row>
    <row r="17" spans="1:7" s="106" customFormat="1" ht="30" customHeight="1" x14ac:dyDescent="0.2">
      <c r="A17" s="27"/>
      <c r="B17" s="9"/>
      <c r="C17" s="9"/>
      <c r="D17" s="9"/>
      <c r="E17" s="9"/>
      <c r="F17" s="9"/>
      <c r="G17" s="44"/>
    </row>
    <row r="18" spans="1:7" s="106" customFormat="1" ht="30" customHeight="1" x14ac:dyDescent="0.2">
      <c r="A18" s="27"/>
      <c r="B18" s="9"/>
      <c r="C18" s="9"/>
      <c r="D18" s="9"/>
      <c r="E18" s="9"/>
      <c r="F18" s="9"/>
      <c r="G18" s="44"/>
    </row>
    <row r="19" spans="1:7" s="106" customFormat="1" ht="30" customHeight="1" x14ac:dyDescent="0.2">
      <c r="A19" s="27"/>
      <c r="B19" s="9"/>
      <c r="C19" s="9"/>
      <c r="D19" s="9"/>
      <c r="E19" s="9"/>
      <c r="F19" s="9"/>
      <c r="G19" s="44"/>
    </row>
    <row r="20" spans="1:7" s="106" customFormat="1" ht="30" customHeight="1" x14ac:dyDescent="0.2">
      <c r="A20" s="27"/>
      <c r="B20" s="9"/>
      <c r="C20" s="9"/>
      <c r="D20" s="9"/>
      <c r="E20" s="9"/>
      <c r="F20" s="9"/>
      <c r="G20" s="44"/>
    </row>
    <row r="21" spans="1:7" s="106" customFormat="1" ht="30" customHeight="1" x14ac:dyDescent="0.2">
      <c r="A21" s="27"/>
      <c r="B21" s="9"/>
      <c r="C21" s="9"/>
      <c r="D21" s="9"/>
      <c r="E21" s="9"/>
      <c r="F21" s="9"/>
      <c r="G21" s="44"/>
    </row>
    <row r="22" spans="1:7" s="106" customFormat="1" ht="30" customHeight="1" x14ac:dyDescent="0.2">
      <c r="A22" s="27"/>
      <c r="B22" s="1"/>
      <c r="C22" s="1"/>
      <c r="D22" s="1"/>
      <c r="E22" s="1"/>
      <c r="F22" s="1"/>
      <c r="G22" s="44"/>
    </row>
    <row r="23" spans="1:7" s="106" customFormat="1" ht="30" customHeight="1" x14ac:dyDescent="0.2">
      <c r="A23" s="27"/>
      <c r="B23" s="1"/>
      <c r="C23" s="1"/>
      <c r="D23" s="1"/>
      <c r="E23" s="1"/>
      <c r="F23" s="1"/>
      <c r="G23" s="44"/>
    </row>
    <row r="24" spans="1:7" s="106" customFormat="1" ht="30" customHeight="1" x14ac:dyDescent="0.2">
      <c r="A24" s="27"/>
      <c r="B24" s="1"/>
      <c r="C24" s="1"/>
      <c r="D24" s="1"/>
      <c r="E24" s="1"/>
      <c r="F24" s="1"/>
      <c r="G24" s="44"/>
    </row>
    <row r="25" spans="1:7" s="106" customFormat="1" ht="30" customHeight="1" x14ac:dyDescent="0.2">
      <c r="A25" s="27"/>
      <c r="B25" s="1"/>
      <c r="C25" s="1"/>
      <c r="D25" s="1"/>
      <c r="E25" s="1"/>
      <c r="F25" s="1"/>
      <c r="G25" s="44"/>
    </row>
    <row r="26" spans="1:7" s="106" customFormat="1" ht="30" customHeight="1" x14ac:dyDescent="0.2">
      <c r="A26" s="27"/>
      <c r="B26" s="1"/>
      <c r="C26" s="1"/>
      <c r="D26" s="1"/>
      <c r="E26" s="1"/>
      <c r="F26" s="1"/>
      <c r="G26" s="44"/>
    </row>
    <row r="27" spans="1:7" s="106" customFormat="1" ht="30" customHeight="1" x14ac:dyDescent="0.2">
      <c r="A27" s="27"/>
      <c r="B27" s="1"/>
      <c r="C27" s="1"/>
      <c r="D27" s="1"/>
      <c r="E27" s="1"/>
      <c r="F27" s="1"/>
      <c r="G27" s="44"/>
    </row>
    <row r="28" spans="1:7" s="108" customFormat="1" ht="30" customHeight="1" x14ac:dyDescent="0.2">
      <c r="A28" s="45"/>
      <c r="B28" s="1"/>
      <c r="C28" s="1"/>
      <c r="D28" s="1"/>
      <c r="E28" s="1"/>
      <c r="F28" s="1"/>
      <c r="G28" s="43"/>
    </row>
    <row r="29" spans="1:7" s="108" customFormat="1" ht="30" customHeight="1" x14ac:dyDescent="0.2">
      <c r="A29" s="45"/>
      <c r="B29" s="1"/>
      <c r="C29" s="1"/>
      <c r="D29" s="1"/>
      <c r="E29" s="1"/>
      <c r="F29" s="1"/>
      <c r="G29" s="43"/>
    </row>
    <row r="30" spans="1:7" s="108" customFormat="1" ht="30" customHeight="1" x14ac:dyDescent="0.2">
      <c r="A30" s="45"/>
      <c r="B30" s="1"/>
      <c r="C30" s="1"/>
      <c r="D30" s="1"/>
      <c r="E30" s="1"/>
      <c r="F30" s="1"/>
      <c r="G30" s="43"/>
    </row>
    <row r="31" spans="1:7" s="3" customFormat="1" ht="30" customHeight="1" x14ac:dyDescent="0.2">
      <c r="A31" s="11"/>
      <c r="B31" s="1"/>
      <c r="C31" s="1"/>
      <c r="D31" s="1"/>
      <c r="E31" s="1"/>
      <c r="F31" s="1"/>
      <c r="G31" s="9"/>
    </row>
    <row r="32" spans="1:7" s="3" customFormat="1" ht="30" customHeight="1" x14ac:dyDescent="0.2">
      <c r="A32" s="11"/>
      <c r="B32" s="1"/>
      <c r="C32" s="1"/>
      <c r="D32" s="1"/>
      <c r="E32" s="1"/>
      <c r="F32" s="1"/>
      <c r="G32" s="9"/>
    </row>
    <row r="33" spans="1:7" s="3" customFormat="1" ht="30" customHeight="1" x14ac:dyDescent="0.2">
      <c r="A33" s="11"/>
      <c r="B33" s="1"/>
      <c r="C33" s="1"/>
      <c r="D33" s="1"/>
      <c r="E33" s="1"/>
      <c r="F33" s="1"/>
      <c r="G33" s="9"/>
    </row>
    <row r="34" spans="1:7" s="3" customFormat="1" ht="30" customHeight="1" x14ac:dyDescent="0.2">
      <c r="A34" s="11"/>
      <c r="B34" s="1"/>
      <c r="C34" s="1"/>
      <c r="D34" s="1"/>
      <c r="E34" s="1"/>
      <c r="F34" s="1"/>
      <c r="G34" s="9"/>
    </row>
    <row r="35" spans="1:7" s="3" customFormat="1" ht="30" customHeight="1" x14ac:dyDescent="0.2">
      <c r="A35" s="11"/>
      <c r="B35" s="1"/>
      <c r="C35" s="1"/>
      <c r="D35" s="1"/>
      <c r="E35" s="1"/>
      <c r="F35" s="1"/>
      <c r="G35" s="9"/>
    </row>
    <row r="36" spans="1:7" s="3" customFormat="1" ht="30" customHeight="1" x14ac:dyDescent="0.2">
      <c r="A36" s="11"/>
      <c r="B36" s="1"/>
      <c r="C36" s="1"/>
      <c r="D36" s="1"/>
      <c r="E36" s="1"/>
      <c r="F36" s="1"/>
      <c r="G36" s="9"/>
    </row>
    <row r="37" spans="1:7" s="3" customFormat="1" ht="30" customHeight="1" x14ac:dyDescent="0.2">
      <c r="A37" s="11"/>
      <c r="B37" s="1"/>
      <c r="C37" s="1"/>
      <c r="D37" s="1"/>
      <c r="E37" s="1"/>
      <c r="F37" s="1"/>
      <c r="G37" s="9"/>
    </row>
    <row r="38" spans="1:7" s="3" customFormat="1" ht="30" customHeight="1" x14ac:dyDescent="0.2">
      <c r="A38" s="11"/>
      <c r="B38" s="1"/>
      <c r="C38" s="1"/>
      <c r="D38" s="1"/>
      <c r="E38" s="1"/>
      <c r="F38" s="1"/>
      <c r="G38" s="9"/>
    </row>
  </sheetData>
  <mergeCells count="1">
    <mergeCell ref="C2:F2"/>
  </mergeCells>
  <dataValidations count="3">
    <dataValidation allowBlank="1" showInputMessage="1" showErrorMessage="1" prompt="يوجد اسم العمل في الخلية على اليمين والتاريخ في الخلية C2. وتوجد الإرشادات التالية في الخلية A4." sqref="A2"/>
    <dataValidation allowBlank="1" showInputMessage="1" showErrorMessage="1" prompt="أدخل التفاصيل في جدول بدء التشغيل بدءًا من الخلية إلى اليسار لحساب موازنة بدء التشغيل المقدرة." sqref="A4"/>
    <dataValidation allowBlank="1" showInputMessage="1" showErrorMessage="1" prompt="تحتوي ورقة العمل هذه على قالب لحساب تكاليف بدء التشغيل وموازنة بدء التشغيل المقدرة. وعنوان ورقة العمل موجود في الخلية على اليمين. وتوجد إرشادات أخرى مفيدة حول كيفية استخدام ورقة العمل هذه في الخلايا الموجودة في هذا العمود. واضغط سهم لأسفل لبدء الاستخدام." sqref="A1"/>
  </dataValidations>
  <pageMargins left="0.7" right="0.7" top="0.75" bottom="0.75" header="0.3" footer="0.3"/>
  <pageSetup paperSize="9" scale="68" orientation="portrait" horizontalDpi="1200" verticalDpi="1200" r:id="rId1"/>
  <ignoredErrors>
    <ignoredError sqref="F5:F9" emptyCellReference="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38"/>
  <sheetViews>
    <sheetView rightToLeft="1" zoomScaleNormal="100" workbookViewId="0">
      <selection activeCell="D6" sqref="D6"/>
    </sheetView>
  </sheetViews>
  <sheetFormatPr defaultColWidth="9" defaultRowHeight="30" customHeight="1" x14ac:dyDescent="0.2"/>
  <cols>
    <col min="1" max="1" width="2.625" style="109" customWidth="1"/>
    <col min="2" max="2" width="42.25" style="1" customWidth="1"/>
    <col min="3" max="6" width="19.625" style="1" customWidth="1"/>
    <col min="7" max="7" width="2" style="1" customWidth="1"/>
    <col min="8" max="190" width="8.75" style="1" customWidth="1"/>
    <col min="191" max="16384" width="9" style="1"/>
  </cols>
  <sheetData>
    <row r="1" spans="1:7" s="104" customFormat="1" ht="19.899999999999999" customHeight="1" x14ac:dyDescent="0.2">
      <c r="A1" s="17"/>
      <c r="B1" s="13" t="s">
        <v>13</v>
      </c>
      <c r="C1" s="14"/>
      <c r="D1" s="14"/>
      <c r="E1" s="14"/>
      <c r="F1" s="15"/>
      <c r="G1" s="46"/>
    </row>
    <row r="2" spans="1:7" s="105" customFormat="1" ht="19.899999999999999" customHeight="1" x14ac:dyDescent="0.2">
      <c r="A2" s="17"/>
      <c r="B2" s="18" t="str">
        <f>'قالب تكاليف بدء التشغيل'!B2</f>
        <v>المقهى</v>
      </c>
      <c r="C2" s="125">
        <f ca="1">TODAY()</f>
        <v>45058</v>
      </c>
      <c r="D2" s="126"/>
      <c r="E2" s="126"/>
      <c r="F2" s="127"/>
      <c r="G2" s="19"/>
    </row>
    <row r="3" spans="1:7" s="3" customFormat="1" ht="9" customHeight="1" x14ac:dyDescent="0.2">
      <c r="A3" s="10"/>
      <c r="B3" s="47"/>
      <c r="C3" s="48"/>
      <c r="D3" s="48"/>
      <c r="E3" s="48"/>
      <c r="F3" s="49"/>
      <c r="G3" s="6"/>
    </row>
    <row r="4" spans="1:7" s="105" customFormat="1" ht="19.899999999999999" customHeight="1" thickBot="1" x14ac:dyDescent="0.25">
      <c r="A4" s="17"/>
      <c r="B4" s="50" t="s">
        <v>15</v>
      </c>
      <c r="C4" s="51" t="s">
        <v>22</v>
      </c>
      <c r="D4" s="51" t="s">
        <v>23</v>
      </c>
      <c r="E4" s="51" t="s">
        <v>24</v>
      </c>
      <c r="F4" s="52" t="s">
        <v>25</v>
      </c>
      <c r="G4" s="19"/>
    </row>
    <row r="5" spans="1:7" s="3" customFormat="1" ht="16.350000000000001" customHeight="1" thickTop="1" x14ac:dyDescent="0.2">
      <c r="A5" s="10"/>
      <c r="B5" s="28" t="s">
        <v>16</v>
      </c>
      <c r="C5" s="29">
        <v>3</v>
      </c>
      <c r="D5" s="30">
        <v>300</v>
      </c>
      <c r="E5" s="30">
        <v>2000</v>
      </c>
      <c r="F5" s="31">
        <f>(C5*D5)+IF(E5&gt;0,E5,0)</f>
        <v>2900</v>
      </c>
      <c r="G5" s="6"/>
    </row>
    <row r="6" spans="1:7" s="106" customFormat="1" ht="16.149999999999999" customHeight="1" x14ac:dyDescent="0.2">
      <c r="A6" s="27"/>
      <c r="B6" s="33" t="s">
        <v>17</v>
      </c>
      <c r="C6" s="34">
        <v>4</v>
      </c>
      <c r="D6" s="35">
        <v>3500</v>
      </c>
      <c r="E6" s="35">
        <v>2</v>
      </c>
      <c r="F6" s="36">
        <f t="shared" ref="F6:F9" si="0">(C6*D6)+IF(E6&gt;0,E6,0)</f>
        <v>14002</v>
      </c>
      <c r="G6" s="32"/>
    </row>
    <row r="7" spans="1:7" s="106" customFormat="1" ht="16.149999999999999" customHeight="1" x14ac:dyDescent="0.2">
      <c r="A7" s="27"/>
      <c r="B7" s="33" t="s">
        <v>18</v>
      </c>
      <c r="C7" s="34">
        <v>4</v>
      </c>
      <c r="D7" s="35">
        <v>500</v>
      </c>
      <c r="E7" s="35">
        <v>2000</v>
      </c>
      <c r="F7" s="36">
        <f t="shared" si="0"/>
        <v>4000</v>
      </c>
      <c r="G7" s="32"/>
    </row>
    <row r="8" spans="1:7" s="106" customFormat="1" ht="16.149999999999999" customHeight="1" x14ac:dyDescent="0.2">
      <c r="A8" s="27"/>
      <c r="B8" s="33" t="s">
        <v>19</v>
      </c>
      <c r="C8" s="34">
        <v>4</v>
      </c>
      <c r="D8" s="35">
        <v>750</v>
      </c>
      <c r="E8" s="35">
        <v>3000</v>
      </c>
      <c r="F8" s="36">
        <f t="shared" si="0"/>
        <v>6000</v>
      </c>
      <c r="G8" s="32"/>
    </row>
    <row r="9" spans="1:7" s="106" customFormat="1" ht="16.149999999999999" customHeight="1" x14ac:dyDescent="0.2">
      <c r="A9" s="27"/>
      <c r="B9" s="33" t="s">
        <v>20</v>
      </c>
      <c r="C9" s="34">
        <v>1</v>
      </c>
      <c r="D9" s="35">
        <v>25</v>
      </c>
      <c r="E9" s="35">
        <v>25</v>
      </c>
      <c r="F9" s="36">
        <f t="shared" si="0"/>
        <v>50</v>
      </c>
      <c r="G9" s="32"/>
    </row>
    <row r="10" spans="1:7" s="106" customFormat="1" ht="16.149999999999999" customHeight="1" x14ac:dyDescent="0.2">
      <c r="A10" s="27"/>
      <c r="B10" s="37" t="s">
        <v>21</v>
      </c>
      <c r="C10" s="38"/>
      <c r="D10" s="38"/>
      <c r="E10" s="38"/>
      <c r="F10" s="53">
        <f>SUM(F6:F9)</f>
        <v>24052</v>
      </c>
      <c r="G10" s="32"/>
    </row>
    <row r="11" spans="1:7" s="106" customFormat="1" ht="9" customHeight="1" x14ac:dyDescent="0.2">
      <c r="A11" s="27"/>
      <c r="B11" s="40"/>
      <c r="C11" s="41"/>
      <c r="D11" s="41"/>
      <c r="E11" s="41"/>
      <c r="F11" s="41"/>
      <c r="G11" s="32"/>
    </row>
    <row r="12" spans="1:7" s="106" customFormat="1" ht="30" customHeight="1" x14ac:dyDescent="0.2">
      <c r="A12" s="27"/>
      <c r="B12" s="43"/>
      <c r="C12" s="43"/>
      <c r="D12" s="43"/>
      <c r="E12" s="43"/>
      <c r="F12" s="43"/>
      <c r="G12" s="44"/>
    </row>
    <row r="13" spans="1:7" s="106" customFormat="1" ht="30" customHeight="1" x14ac:dyDescent="0.2">
      <c r="A13" s="27"/>
      <c r="B13" s="9"/>
      <c r="C13" s="9"/>
      <c r="D13" s="9"/>
      <c r="E13" s="9"/>
      <c r="F13" s="9"/>
      <c r="G13" s="44"/>
    </row>
    <row r="14" spans="1:7" s="106" customFormat="1" ht="30" customHeight="1" x14ac:dyDescent="0.2">
      <c r="A14" s="27"/>
      <c r="B14" s="9"/>
      <c r="C14" s="9"/>
      <c r="D14" s="9"/>
      <c r="E14" s="9"/>
      <c r="F14" s="9"/>
      <c r="G14" s="44"/>
    </row>
    <row r="15" spans="1:7" s="106" customFormat="1" ht="30" customHeight="1" x14ac:dyDescent="0.2">
      <c r="A15" s="27"/>
      <c r="B15" s="9"/>
      <c r="C15" s="9"/>
      <c r="D15" s="9"/>
      <c r="E15" s="9"/>
      <c r="F15" s="9"/>
      <c r="G15" s="44"/>
    </row>
    <row r="16" spans="1:7" s="106" customFormat="1" ht="30" customHeight="1" x14ac:dyDescent="0.2">
      <c r="A16" s="27"/>
      <c r="B16" s="9"/>
      <c r="C16" s="9"/>
      <c r="D16" s="9"/>
      <c r="E16" s="9"/>
      <c r="F16" s="9"/>
      <c r="G16" s="44"/>
    </row>
    <row r="17" spans="1:7" s="106" customFormat="1" ht="30" customHeight="1" x14ac:dyDescent="0.2">
      <c r="A17" s="27"/>
      <c r="B17" s="9"/>
      <c r="C17" s="9"/>
      <c r="D17" s="9"/>
      <c r="E17" s="9"/>
      <c r="F17" s="9"/>
      <c r="G17" s="44"/>
    </row>
    <row r="18" spans="1:7" s="106" customFormat="1" ht="30" customHeight="1" x14ac:dyDescent="0.2">
      <c r="A18" s="27"/>
      <c r="B18" s="9"/>
      <c r="C18" s="9"/>
      <c r="D18" s="9"/>
      <c r="E18" s="9"/>
      <c r="F18" s="9"/>
      <c r="G18" s="44"/>
    </row>
    <row r="19" spans="1:7" s="106" customFormat="1" ht="30" customHeight="1" x14ac:dyDescent="0.2">
      <c r="A19" s="27"/>
      <c r="B19" s="9"/>
      <c r="C19" s="9"/>
      <c r="D19" s="9"/>
      <c r="E19" s="9"/>
      <c r="F19" s="9"/>
      <c r="G19" s="44"/>
    </row>
    <row r="20" spans="1:7" s="106" customFormat="1" ht="30" customHeight="1" x14ac:dyDescent="0.2">
      <c r="A20" s="27"/>
      <c r="B20" s="9"/>
      <c r="C20" s="9"/>
      <c r="D20" s="9"/>
      <c r="E20" s="9"/>
      <c r="F20" s="9"/>
      <c r="G20" s="44"/>
    </row>
    <row r="21" spans="1:7" s="106" customFormat="1" ht="30" customHeight="1" x14ac:dyDescent="0.2">
      <c r="A21" s="27"/>
      <c r="B21" s="1"/>
      <c r="C21" s="1"/>
      <c r="D21" s="1"/>
      <c r="E21" s="1"/>
      <c r="F21" s="1"/>
      <c r="G21" s="44"/>
    </row>
    <row r="22" spans="1:7" s="106" customFormat="1" ht="30" customHeight="1" x14ac:dyDescent="0.2">
      <c r="A22" s="27"/>
      <c r="B22" s="1"/>
      <c r="C22" s="1"/>
      <c r="D22" s="1"/>
      <c r="E22" s="1"/>
      <c r="F22" s="1"/>
      <c r="G22" s="44"/>
    </row>
    <row r="23" spans="1:7" s="106" customFormat="1" ht="30" customHeight="1" x14ac:dyDescent="0.2">
      <c r="A23" s="27"/>
      <c r="B23" s="1"/>
      <c r="C23" s="1"/>
      <c r="D23" s="1"/>
      <c r="E23" s="1"/>
      <c r="F23" s="1"/>
      <c r="G23" s="44"/>
    </row>
    <row r="24" spans="1:7" s="106" customFormat="1" ht="30" customHeight="1" x14ac:dyDescent="0.2">
      <c r="A24" s="27"/>
      <c r="B24" s="1"/>
      <c r="C24" s="1"/>
      <c r="D24" s="1"/>
      <c r="E24" s="1"/>
      <c r="F24" s="1"/>
      <c r="G24" s="44"/>
    </row>
    <row r="25" spans="1:7" s="106" customFormat="1" ht="30" customHeight="1" x14ac:dyDescent="0.2">
      <c r="A25" s="27"/>
      <c r="B25" s="1"/>
      <c r="C25" s="1"/>
      <c r="D25" s="1"/>
      <c r="E25" s="1"/>
      <c r="F25" s="1"/>
      <c r="G25" s="44"/>
    </row>
    <row r="26" spans="1:7" s="106" customFormat="1" ht="30" customHeight="1" x14ac:dyDescent="0.2">
      <c r="A26" s="27"/>
      <c r="B26" s="1"/>
      <c r="C26" s="1"/>
      <c r="D26" s="1"/>
      <c r="E26" s="1"/>
      <c r="F26" s="1"/>
      <c r="G26" s="44"/>
    </row>
    <row r="27" spans="1:7" s="106" customFormat="1" ht="30" customHeight="1" x14ac:dyDescent="0.2">
      <c r="A27" s="27"/>
      <c r="B27" s="1"/>
      <c r="C27" s="1"/>
      <c r="D27" s="1"/>
      <c r="E27" s="1"/>
      <c r="F27" s="1"/>
      <c r="G27" s="44"/>
    </row>
    <row r="28" spans="1:7" s="108" customFormat="1" ht="30" customHeight="1" x14ac:dyDescent="0.2">
      <c r="A28" s="45"/>
      <c r="B28" s="1"/>
      <c r="C28" s="1"/>
      <c r="D28" s="1"/>
      <c r="E28" s="1"/>
      <c r="F28" s="1"/>
      <c r="G28" s="43"/>
    </row>
    <row r="29" spans="1:7" s="108" customFormat="1" ht="30" customHeight="1" x14ac:dyDescent="0.2">
      <c r="A29" s="45"/>
      <c r="B29" s="1"/>
      <c r="C29" s="1"/>
      <c r="D29" s="1"/>
      <c r="E29" s="1"/>
      <c r="F29" s="1"/>
      <c r="G29" s="43"/>
    </row>
    <row r="30" spans="1:7" s="108" customFormat="1" ht="30" customHeight="1" x14ac:dyDescent="0.2">
      <c r="A30" s="45"/>
      <c r="B30" s="1"/>
      <c r="C30" s="1"/>
      <c r="D30" s="1"/>
      <c r="E30" s="1"/>
      <c r="F30" s="1"/>
      <c r="G30" s="43"/>
    </row>
    <row r="31" spans="1:7" s="3" customFormat="1" ht="30" customHeight="1" x14ac:dyDescent="0.2">
      <c r="A31" s="11"/>
      <c r="B31" s="1"/>
      <c r="C31" s="1"/>
      <c r="D31" s="1"/>
      <c r="E31" s="1"/>
      <c r="F31" s="1"/>
      <c r="G31" s="9"/>
    </row>
    <row r="32" spans="1:7" s="3" customFormat="1" ht="30" customHeight="1" x14ac:dyDescent="0.2">
      <c r="A32" s="11"/>
      <c r="B32" s="1"/>
      <c r="C32" s="1"/>
      <c r="D32" s="1"/>
      <c r="E32" s="1"/>
      <c r="F32" s="1"/>
      <c r="G32" s="9"/>
    </row>
    <row r="33" spans="1:7" s="3" customFormat="1" ht="30" customHeight="1" x14ac:dyDescent="0.2">
      <c r="A33" s="11"/>
      <c r="B33" s="1"/>
      <c r="C33" s="1"/>
      <c r="D33" s="1"/>
      <c r="E33" s="1"/>
      <c r="F33" s="1"/>
      <c r="G33" s="9"/>
    </row>
    <row r="34" spans="1:7" s="3" customFormat="1" ht="30" customHeight="1" x14ac:dyDescent="0.2">
      <c r="A34" s="11"/>
      <c r="B34" s="1"/>
      <c r="C34" s="1"/>
      <c r="D34" s="1"/>
      <c r="E34" s="1"/>
      <c r="F34" s="1"/>
      <c r="G34" s="9"/>
    </row>
    <row r="35" spans="1:7" s="3" customFormat="1" ht="30" customHeight="1" x14ac:dyDescent="0.2">
      <c r="A35" s="11"/>
      <c r="B35" s="1"/>
      <c r="C35" s="1"/>
      <c r="D35" s="1"/>
      <c r="E35" s="1"/>
      <c r="F35" s="1"/>
      <c r="G35" s="9"/>
    </row>
    <row r="36" spans="1:7" s="3" customFormat="1" ht="30" customHeight="1" x14ac:dyDescent="0.2">
      <c r="A36" s="11"/>
      <c r="B36" s="1"/>
      <c r="C36" s="1"/>
      <c r="D36" s="1"/>
      <c r="E36" s="1"/>
      <c r="F36" s="1"/>
      <c r="G36" s="9"/>
    </row>
    <row r="37" spans="1:7" s="3" customFormat="1" ht="30" customHeight="1" x14ac:dyDescent="0.2">
      <c r="A37" s="11"/>
      <c r="B37" s="1"/>
      <c r="C37" s="1"/>
      <c r="D37" s="1"/>
      <c r="E37" s="1"/>
      <c r="F37" s="1"/>
      <c r="G37" s="9"/>
    </row>
    <row r="38" spans="1:7" s="3" customFormat="1" ht="30" customHeight="1" x14ac:dyDescent="0.2">
      <c r="A38" s="11"/>
      <c r="B38" s="1"/>
      <c r="C38" s="1"/>
      <c r="D38" s="1"/>
      <c r="E38" s="1"/>
      <c r="F38" s="1"/>
      <c r="G38" s="9"/>
    </row>
  </sheetData>
  <mergeCells count="1">
    <mergeCell ref="C2:F2"/>
  </mergeCells>
  <dataValidations count="3">
    <dataValidation allowBlank="1" showInputMessage="1" showErrorMessage="1" prompt="تحتوي ورقة العمل هذه على بيانات نموذجية في القالب من ورقة العمل السابقة. وعنوان ورقة العمل موجود في الخلية على اليمين. وتوجد إرشادات أخرى مفيدة حول كيفية استخدام ورقة العمل هذه في الخلايا الموجودة في هذا العمود. واضغط سهم لأسفل لبدء الاستخدام." sqref="A1"/>
    <dataValidation allowBlank="1" showInputMessage="1" showErrorMessage="1" prompt="يوجد اسم العمل في الخلية على اليمين والتاريخ في الخلية C2. وتوجد الإرشادات التالية في الخلية A4." sqref="A2"/>
    <dataValidation allowBlank="1" showInputMessage="1" showErrorMessage="1" prompt="توجد عناصر التكلفة والأشهر والتكلفة شهريًا والتكلفة لمرة واحدة في جدول البدء بدءًا من الخلية على اليمين. وتم حساب التكلفة الإجمالية وموازنة بدء التشغيل المقدرة تلقائيًا._x000a_" sqref="A4"/>
  </dataValidations>
  <pageMargins left="0.7" right="0.7" top="0.75" bottom="0.75" header="0.3" footer="0.3"/>
  <pageSetup paperSize="9" scale="68"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42"/>
  <sheetViews>
    <sheetView rightToLeft="1" tabSelected="1" zoomScaleNormal="100" workbookViewId="0">
      <selection activeCell="A5" sqref="A5:XFD5"/>
    </sheetView>
  </sheetViews>
  <sheetFormatPr defaultColWidth="9" defaultRowHeight="30" customHeight="1" x14ac:dyDescent="0.2"/>
  <cols>
    <col min="1" max="1" width="2.625" style="109" customWidth="1"/>
    <col min="2" max="2" width="42.25" style="1" customWidth="1"/>
    <col min="3" max="15" width="16.875" style="1" customWidth="1"/>
    <col min="16" max="16" width="2" style="1" customWidth="1"/>
    <col min="17" max="16384" width="9" style="1"/>
  </cols>
  <sheetData>
    <row r="1" spans="1:16" s="104" customFormat="1" ht="19.899999999999999" customHeight="1" x14ac:dyDescent="0.2">
      <c r="A1" s="17"/>
      <c r="B1" s="54" t="s">
        <v>13</v>
      </c>
      <c r="C1" s="55"/>
      <c r="D1" s="55"/>
      <c r="E1" s="55"/>
      <c r="F1" s="55"/>
      <c r="G1" s="55"/>
      <c r="H1" s="55"/>
      <c r="I1" s="55"/>
      <c r="J1" s="55"/>
      <c r="K1" s="55"/>
      <c r="L1" s="55"/>
      <c r="M1" s="55"/>
      <c r="N1" s="55"/>
      <c r="O1" s="56"/>
      <c r="P1" s="46"/>
    </row>
    <row r="2" spans="1:16" s="105" customFormat="1" ht="19.899999999999999" customHeight="1" x14ac:dyDescent="0.2">
      <c r="A2" s="17"/>
      <c r="B2" s="57" t="str">
        <f>'قالب تكاليف بدء التشغيل'!B2</f>
        <v>المقهى</v>
      </c>
      <c r="C2" s="128">
        <f ca="1">TODAY()</f>
        <v>45058</v>
      </c>
      <c r="D2" s="129"/>
      <c r="E2" s="129"/>
      <c r="F2" s="129"/>
      <c r="G2" s="129"/>
      <c r="H2" s="129"/>
      <c r="I2" s="129"/>
      <c r="J2" s="129"/>
      <c r="K2" s="129"/>
      <c r="L2" s="129"/>
      <c r="M2" s="129"/>
      <c r="N2" s="129"/>
      <c r="O2" s="130"/>
      <c r="P2" s="19"/>
    </row>
    <row r="3" spans="1:16" s="3" customFormat="1" ht="9" customHeight="1" x14ac:dyDescent="0.2">
      <c r="A3" s="10"/>
      <c r="B3" s="58"/>
      <c r="C3" s="59"/>
      <c r="D3" s="59"/>
      <c r="E3" s="59"/>
      <c r="F3" s="59"/>
      <c r="G3" s="59"/>
      <c r="H3" s="59"/>
      <c r="I3" s="59"/>
      <c r="J3" s="59"/>
      <c r="K3" s="59"/>
      <c r="L3" s="59"/>
      <c r="M3" s="59"/>
      <c r="N3" s="59"/>
      <c r="O3" s="60"/>
      <c r="P3" s="6"/>
    </row>
    <row r="4" spans="1:16" s="105" customFormat="1" ht="19.899999999999999" customHeight="1" thickBot="1" x14ac:dyDescent="0.25">
      <c r="A4" s="17"/>
      <c r="B4" s="50" t="s">
        <v>26</v>
      </c>
      <c r="C4" s="61" t="s">
        <v>44</v>
      </c>
      <c r="D4" s="61" t="s">
        <v>45</v>
      </c>
      <c r="E4" s="61" t="s">
        <v>46</v>
      </c>
      <c r="F4" s="61" t="s">
        <v>47</v>
      </c>
      <c r="G4" s="61" t="s">
        <v>48</v>
      </c>
      <c r="H4" s="61" t="s">
        <v>49</v>
      </c>
      <c r="I4" s="61" t="s">
        <v>50</v>
      </c>
      <c r="J4" s="61" t="s">
        <v>51</v>
      </c>
      <c r="K4" s="61" t="s">
        <v>52</v>
      </c>
      <c r="L4" s="61" t="s">
        <v>53</v>
      </c>
      <c r="M4" s="61" t="s">
        <v>54</v>
      </c>
      <c r="N4" s="61" t="s">
        <v>55</v>
      </c>
      <c r="O4" s="62" t="s">
        <v>56</v>
      </c>
      <c r="P4" s="19"/>
    </row>
    <row r="5" spans="1:16" s="3" customFormat="1" ht="16.350000000000001" customHeight="1" thickTop="1" x14ac:dyDescent="0.2">
      <c r="A5" s="10"/>
      <c r="B5" s="63" t="s">
        <v>27</v>
      </c>
      <c r="C5" s="110">
        <v>0</v>
      </c>
      <c r="D5" s="110">
        <v>0</v>
      </c>
      <c r="E5" s="110">
        <v>0</v>
      </c>
      <c r="F5" s="110">
        <v>0</v>
      </c>
      <c r="G5" s="110">
        <v>0</v>
      </c>
      <c r="H5" s="110">
        <v>0</v>
      </c>
      <c r="I5" s="110">
        <v>0</v>
      </c>
      <c r="J5" s="110">
        <v>0</v>
      </c>
      <c r="K5" s="110">
        <v>0</v>
      </c>
      <c r="L5" s="110">
        <v>0</v>
      </c>
      <c r="M5" s="110">
        <v>0</v>
      </c>
      <c r="N5" s="110">
        <v>0</v>
      </c>
      <c r="O5" s="114">
        <f>SUM(C5:N5)</f>
        <v>0</v>
      </c>
      <c r="P5" s="6"/>
    </row>
    <row r="6" spans="1:16" s="106" customFormat="1" ht="16.149999999999999" customHeight="1" x14ac:dyDescent="0.2">
      <c r="A6" s="27"/>
      <c r="B6" s="64" t="s">
        <v>28</v>
      </c>
      <c r="C6" s="111">
        <v>0</v>
      </c>
      <c r="D6" s="111">
        <v>0</v>
      </c>
      <c r="E6" s="111">
        <v>0</v>
      </c>
      <c r="F6" s="111">
        <v>0</v>
      </c>
      <c r="G6" s="111">
        <v>0</v>
      </c>
      <c r="H6" s="111">
        <v>0</v>
      </c>
      <c r="I6" s="111">
        <v>0</v>
      </c>
      <c r="J6" s="111">
        <v>0</v>
      </c>
      <c r="K6" s="111">
        <v>0</v>
      </c>
      <c r="L6" s="111">
        <v>0</v>
      </c>
      <c r="M6" s="111">
        <v>0</v>
      </c>
      <c r="N6" s="111">
        <v>0</v>
      </c>
      <c r="O6" s="115">
        <f t="shared" ref="O6:O11" si="0">SUM(C6:N6)</f>
        <v>0</v>
      </c>
      <c r="P6" s="32"/>
    </row>
    <row r="7" spans="1:16" s="106" customFormat="1" ht="16.149999999999999" customHeight="1" x14ac:dyDescent="0.2">
      <c r="A7" s="27"/>
      <c r="B7" s="64" t="s">
        <v>29</v>
      </c>
      <c r="C7" s="111">
        <v>0</v>
      </c>
      <c r="D7" s="111">
        <v>0</v>
      </c>
      <c r="E7" s="111">
        <v>0</v>
      </c>
      <c r="F7" s="111">
        <v>0</v>
      </c>
      <c r="G7" s="111">
        <v>0</v>
      </c>
      <c r="H7" s="111">
        <v>0</v>
      </c>
      <c r="I7" s="111">
        <v>0</v>
      </c>
      <c r="J7" s="111">
        <v>0</v>
      </c>
      <c r="K7" s="111">
        <v>0</v>
      </c>
      <c r="L7" s="111">
        <v>0</v>
      </c>
      <c r="M7" s="111">
        <v>0</v>
      </c>
      <c r="N7" s="111">
        <v>0</v>
      </c>
      <c r="O7" s="115">
        <f t="shared" si="0"/>
        <v>0</v>
      </c>
      <c r="P7" s="32"/>
    </row>
    <row r="8" spans="1:16" s="106" customFormat="1" ht="16.149999999999999" customHeight="1" x14ac:dyDescent="0.2">
      <c r="A8" s="27"/>
      <c r="B8" s="64" t="s">
        <v>30</v>
      </c>
      <c r="C8" s="111">
        <v>0</v>
      </c>
      <c r="D8" s="111">
        <v>0</v>
      </c>
      <c r="E8" s="111">
        <v>0</v>
      </c>
      <c r="F8" s="111">
        <v>0</v>
      </c>
      <c r="G8" s="111">
        <v>0</v>
      </c>
      <c r="H8" s="111">
        <v>0</v>
      </c>
      <c r="I8" s="111">
        <v>0</v>
      </c>
      <c r="J8" s="111">
        <v>0</v>
      </c>
      <c r="K8" s="111">
        <v>0</v>
      </c>
      <c r="L8" s="111">
        <v>0</v>
      </c>
      <c r="M8" s="111">
        <v>0</v>
      </c>
      <c r="N8" s="111">
        <v>0</v>
      </c>
      <c r="O8" s="115">
        <f t="shared" si="0"/>
        <v>0</v>
      </c>
      <c r="P8" s="32"/>
    </row>
    <row r="9" spans="1:16" s="106" customFormat="1" ht="16.149999999999999" customHeight="1" x14ac:dyDescent="0.2">
      <c r="A9" s="27"/>
      <c r="B9" s="65" t="s">
        <v>31</v>
      </c>
      <c r="C9" s="112">
        <f>SUBTOTAL(109,SampleRevenue[يناير])</f>
        <v>0</v>
      </c>
      <c r="D9" s="112">
        <f>SUBTOTAL(109,SampleRevenue[فبراير])</f>
        <v>0</v>
      </c>
      <c r="E9" s="112">
        <f>SUBTOTAL(109,SampleRevenue[مارس])</f>
        <v>0</v>
      </c>
      <c r="F9" s="112">
        <f>SUBTOTAL(109,SampleRevenue[أبريل])</f>
        <v>0</v>
      </c>
      <c r="G9" s="112">
        <f>SUBTOTAL(109,SampleRevenue[مايو])</f>
        <v>0</v>
      </c>
      <c r="H9" s="112">
        <f>SUBTOTAL(109,SampleRevenue[يونيو])</f>
        <v>0</v>
      </c>
      <c r="I9" s="112">
        <f>SUBTOTAL(109,SampleRevenue[يوليو])</f>
        <v>0</v>
      </c>
      <c r="J9" s="112">
        <f>SUBTOTAL(109,SampleRevenue[أغسطس])</f>
        <v>0</v>
      </c>
      <c r="K9" s="112">
        <f>SUBTOTAL(109,SampleRevenue[سبتمبر])</f>
        <v>0</v>
      </c>
      <c r="L9" s="112">
        <f>SUBTOTAL(109,SampleRevenue[أكتوبر])</f>
        <v>0</v>
      </c>
      <c r="M9" s="112">
        <f>SUBTOTAL(109,SampleRevenue[نوفمبر])</f>
        <v>0</v>
      </c>
      <c r="N9" s="112">
        <f>SUBTOTAL(109,SampleRevenue[ديسمبر])</f>
        <v>0</v>
      </c>
      <c r="O9" s="116">
        <f>SUM(SampleRevenue[[#Totals],[يناير]:[ديسمبر]])</f>
        <v>0</v>
      </c>
      <c r="P9" s="32"/>
    </row>
    <row r="10" spans="1:16" s="107" customFormat="1" ht="16.149999999999999" customHeight="1" x14ac:dyDescent="0.2">
      <c r="A10" s="66"/>
      <c r="B10" s="67" t="s">
        <v>32</v>
      </c>
      <c r="C10" s="113">
        <f t="shared" ref="C10:N10" si="1">C5*0.4</f>
        <v>0</v>
      </c>
      <c r="D10" s="113">
        <f t="shared" si="1"/>
        <v>0</v>
      </c>
      <c r="E10" s="113">
        <f t="shared" si="1"/>
        <v>0</v>
      </c>
      <c r="F10" s="113">
        <f t="shared" si="1"/>
        <v>0</v>
      </c>
      <c r="G10" s="113">
        <f t="shared" si="1"/>
        <v>0</v>
      </c>
      <c r="H10" s="113">
        <f t="shared" si="1"/>
        <v>0</v>
      </c>
      <c r="I10" s="113">
        <f t="shared" si="1"/>
        <v>0</v>
      </c>
      <c r="J10" s="113">
        <f t="shared" si="1"/>
        <v>0</v>
      </c>
      <c r="K10" s="113">
        <f t="shared" si="1"/>
        <v>0</v>
      </c>
      <c r="L10" s="113">
        <f t="shared" si="1"/>
        <v>0</v>
      </c>
      <c r="M10" s="113">
        <f t="shared" si="1"/>
        <v>0</v>
      </c>
      <c r="N10" s="113">
        <f t="shared" si="1"/>
        <v>0</v>
      </c>
      <c r="O10" s="117">
        <f t="shared" si="0"/>
        <v>0</v>
      </c>
      <c r="P10" s="68"/>
    </row>
    <row r="11" spans="1:16" s="107" customFormat="1" ht="16.149999999999999" customHeight="1" x14ac:dyDescent="0.2">
      <c r="A11" s="66"/>
      <c r="B11" s="67" t="s">
        <v>33</v>
      </c>
      <c r="C11" s="113">
        <f>IFERROR(SampleRevenue[[#Totals],[يناير]]-C10,"")</f>
        <v>0</v>
      </c>
      <c r="D11" s="113">
        <f>IFERROR(SampleRevenue[[#Totals],[فبراير]]-D10,"")</f>
        <v>0</v>
      </c>
      <c r="E11" s="113">
        <f>IFERROR(SampleRevenue[[#Totals],[مارس]]-E10,"")</f>
        <v>0</v>
      </c>
      <c r="F11" s="113">
        <f>IFERROR(SampleRevenue[[#Totals],[أبريل]]-F10,"")</f>
        <v>0</v>
      </c>
      <c r="G11" s="113">
        <f>IFERROR(SampleRevenue[[#Totals],[مايو]]-G10,"")</f>
        <v>0</v>
      </c>
      <c r="H11" s="113">
        <f>IFERROR(SampleRevenue[[#Totals],[يونيو]]-H10,"")</f>
        <v>0</v>
      </c>
      <c r="I11" s="113">
        <f>IFERROR(SampleRevenue[[#Totals],[يوليو]]-I10,"")</f>
        <v>0</v>
      </c>
      <c r="J11" s="113">
        <f>IFERROR(SampleRevenue[[#Totals],[أغسطس]]-J10,"")</f>
        <v>0</v>
      </c>
      <c r="K11" s="113">
        <f>IFERROR(SampleRevenue[[#Totals],[سبتمبر]]-K10,"")</f>
        <v>0</v>
      </c>
      <c r="L11" s="113">
        <f>IFERROR(SampleRevenue[[#Totals],[أكتوبر]]-L10,"")</f>
        <v>0</v>
      </c>
      <c r="M11" s="113">
        <f>IFERROR(SampleRevenue[[#Totals],[نوفمبر]]-M10,"")</f>
        <v>0</v>
      </c>
      <c r="N11" s="113">
        <f>IFERROR(SampleRevenue[[#Totals],[ديسمبر]]-N10,"")</f>
        <v>0</v>
      </c>
      <c r="O11" s="117">
        <f t="shared" si="0"/>
        <v>0</v>
      </c>
      <c r="P11" s="68"/>
    </row>
    <row r="12" spans="1:16" s="107" customFormat="1" ht="9" customHeight="1" x14ac:dyDescent="0.2">
      <c r="A12" s="68"/>
      <c r="B12" s="69"/>
      <c r="C12" s="70"/>
      <c r="D12" s="70"/>
      <c r="E12" s="70"/>
      <c r="F12" s="70"/>
      <c r="G12" s="70"/>
      <c r="H12" s="70"/>
      <c r="I12" s="70"/>
      <c r="J12" s="70"/>
      <c r="K12" s="70"/>
      <c r="L12" s="70"/>
      <c r="M12" s="70"/>
      <c r="N12" s="70"/>
      <c r="O12" s="71"/>
      <c r="P12" s="68"/>
    </row>
    <row r="13" spans="1:16" s="3" customFormat="1" ht="20.100000000000001" customHeight="1" thickBot="1" x14ac:dyDescent="0.25">
      <c r="A13" s="10"/>
      <c r="B13" s="50" t="s">
        <v>34</v>
      </c>
      <c r="C13" s="61" t="s">
        <v>44</v>
      </c>
      <c r="D13" s="61" t="s">
        <v>45</v>
      </c>
      <c r="E13" s="61" t="s">
        <v>46</v>
      </c>
      <c r="F13" s="61" t="s">
        <v>47</v>
      </c>
      <c r="G13" s="61" t="s">
        <v>48</v>
      </c>
      <c r="H13" s="61" t="s">
        <v>49</v>
      </c>
      <c r="I13" s="61" t="s">
        <v>50</v>
      </c>
      <c r="J13" s="61" t="s">
        <v>51</v>
      </c>
      <c r="K13" s="61" t="s">
        <v>52</v>
      </c>
      <c r="L13" s="61" t="s">
        <v>53</v>
      </c>
      <c r="M13" s="61" t="s">
        <v>54</v>
      </c>
      <c r="N13" s="61" t="s">
        <v>55</v>
      </c>
      <c r="O13" s="62" t="s">
        <v>56</v>
      </c>
      <c r="P13" s="6"/>
    </row>
    <row r="14" spans="1:16" s="3" customFormat="1" ht="16.350000000000001" customHeight="1" thickTop="1" x14ac:dyDescent="0.2">
      <c r="A14" s="10"/>
      <c r="B14" s="63" t="s">
        <v>35</v>
      </c>
      <c r="C14" s="110">
        <v>0</v>
      </c>
      <c r="D14" s="110">
        <v>0</v>
      </c>
      <c r="E14" s="110">
        <v>0</v>
      </c>
      <c r="F14" s="110">
        <v>0</v>
      </c>
      <c r="G14" s="110">
        <v>0</v>
      </c>
      <c r="H14" s="110">
        <v>0</v>
      </c>
      <c r="I14" s="110">
        <v>0</v>
      </c>
      <c r="J14" s="110">
        <v>0</v>
      </c>
      <c r="K14" s="110">
        <v>0</v>
      </c>
      <c r="L14" s="110">
        <v>0</v>
      </c>
      <c r="M14" s="110">
        <v>0</v>
      </c>
      <c r="N14" s="110">
        <v>0</v>
      </c>
      <c r="O14" s="114">
        <f>SUM(C14:N14)</f>
        <v>0</v>
      </c>
      <c r="P14" s="6"/>
    </row>
    <row r="15" spans="1:16" s="106" customFormat="1" ht="16.350000000000001" customHeight="1" x14ac:dyDescent="0.2">
      <c r="A15" s="27"/>
      <c r="B15" s="64" t="s">
        <v>36</v>
      </c>
      <c r="C15" s="111">
        <v>0</v>
      </c>
      <c r="D15" s="111">
        <v>0</v>
      </c>
      <c r="E15" s="111">
        <v>0</v>
      </c>
      <c r="F15" s="111">
        <v>0</v>
      </c>
      <c r="G15" s="111">
        <v>0</v>
      </c>
      <c r="H15" s="111">
        <v>0</v>
      </c>
      <c r="I15" s="111">
        <v>0</v>
      </c>
      <c r="J15" s="111">
        <v>0</v>
      </c>
      <c r="K15" s="111">
        <v>0</v>
      </c>
      <c r="L15" s="111">
        <v>0</v>
      </c>
      <c r="M15" s="111">
        <v>0</v>
      </c>
      <c r="N15" s="111">
        <v>0</v>
      </c>
      <c r="O15" s="115">
        <f t="shared" ref="O15:O20" si="2">SUM(C15:N15)</f>
        <v>0</v>
      </c>
      <c r="P15" s="32"/>
    </row>
    <row r="16" spans="1:16" s="106" customFormat="1" ht="16.149999999999999" customHeight="1" x14ac:dyDescent="0.2">
      <c r="A16" s="27"/>
      <c r="B16" s="64" t="s">
        <v>37</v>
      </c>
      <c r="C16" s="111">
        <v>0</v>
      </c>
      <c r="D16" s="111">
        <v>0</v>
      </c>
      <c r="E16" s="111">
        <v>0</v>
      </c>
      <c r="F16" s="111">
        <v>0</v>
      </c>
      <c r="G16" s="111">
        <v>0</v>
      </c>
      <c r="H16" s="111">
        <v>0</v>
      </c>
      <c r="I16" s="111">
        <v>0</v>
      </c>
      <c r="J16" s="111">
        <v>0</v>
      </c>
      <c r="K16" s="111">
        <v>0</v>
      </c>
      <c r="L16" s="111">
        <v>0</v>
      </c>
      <c r="M16" s="111">
        <v>0</v>
      </c>
      <c r="N16" s="111">
        <v>0</v>
      </c>
      <c r="O16" s="115">
        <f t="shared" si="2"/>
        <v>0</v>
      </c>
      <c r="P16" s="32"/>
    </row>
    <row r="17" spans="1:16" s="106" customFormat="1" ht="16.149999999999999" customHeight="1" x14ac:dyDescent="0.2">
      <c r="A17" s="27"/>
      <c r="B17" s="64" t="s">
        <v>38</v>
      </c>
      <c r="C17" s="111">
        <v>0</v>
      </c>
      <c r="D17" s="111">
        <v>0</v>
      </c>
      <c r="E17" s="111">
        <v>0</v>
      </c>
      <c r="F17" s="111">
        <v>0</v>
      </c>
      <c r="G17" s="111">
        <v>0</v>
      </c>
      <c r="H17" s="111">
        <v>0</v>
      </c>
      <c r="I17" s="111">
        <v>0</v>
      </c>
      <c r="J17" s="111">
        <v>0</v>
      </c>
      <c r="K17" s="111">
        <v>0</v>
      </c>
      <c r="L17" s="111">
        <v>0</v>
      </c>
      <c r="M17" s="111">
        <v>0</v>
      </c>
      <c r="N17" s="111">
        <v>0</v>
      </c>
      <c r="O17" s="115">
        <f t="shared" si="2"/>
        <v>0</v>
      </c>
      <c r="P17" s="32"/>
    </row>
    <row r="18" spans="1:16" s="106" customFormat="1" ht="16.149999999999999" customHeight="1" x14ac:dyDescent="0.2">
      <c r="A18" s="27"/>
      <c r="B18" s="64" t="s">
        <v>39</v>
      </c>
      <c r="C18" s="111">
        <v>0</v>
      </c>
      <c r="D18" s="111">
        <v>0</v>
      </c>
      <c r="E18" s="111">
        <v>0</v>
      </c>
      <c r="F18" s="111">
        <v>0</v>
      </c>
      <c r="G18" s="111">
        <v>0</v>
      </c>
      <c r="H18" s="111">
        <v>0</v>
      </c>
      <c r="I18" s="111">
        <v>0</v>
      </c>
      <c r="J18" s="111">
        <v>0</v>
      </c>
      <c r="K18" s="111">
        <v>0</v>
      </c>
      <c r="L18" s="111">
        <v>0</v>
      </c>
      <c r="M18" s="111">
        <v>0</v>
      </c>
      <c r="N18" s="111">
        <v>0</v>
      </c>
      <c r="O18" s="115">
        <f t="shared" si="2"/>
        <v>0</v>
      </c>
      <c r="P18" s="32"/>
    </row>
    <row r="19" spans="1:16" s="106" customFormat="1" ht="16.149999999999999" customHeight="1" x14ac:dyDescent="0.2">
      <c r="A19" s="27"/>
      <c r="B19" s="65" t="s">
        <v>40</v>
      </c>
      <c r="C19" s="118" t="str">
        <f t="shared" ref="C19:N19" si="3">IF(SUM(C14:C18)=0,"",SUM(C14:C18))</f>
        <v/>
      </c>
      <c r="D19" s="118" t="str">
        <f t="shared" si="3"/>
        <v/>
      </c>
      <c r="E19" s="118" t="str">
        <f t="shared" si="3"/>
        <v/>
      </c>
      <c r="F19" s="118" t="str">
        <f t="shared" si="3"/>
        <v/>
      </c>
      <c r="G19" s="118" t="str">
        <f t="shared" si="3"/>
        <v/>
      </c>
      <c r="H19" s="118" t="str">
        <f t="shared" si="3"/>
        <v/>
      </c>
      <c r="I19" s="118" t="str">
        <f t="shared" si="3"/>
        <v/>
      </c>
      <c r="J19" s="118" t="str">
        <f t="shared" si="3"/>
        <v/>
      </c>
      <c r="K19" s="118" t="str">
        <f t="shared" si="3"/>
        <v/>
      </c>
      <c r="L19" s="118" t="str">
        <f t="shared" si="3"/>
        <v/>
      </c>
      <c r="M19" s="118" t="str">
        <f t="shared" si="3"/>
        <v/>
      </c>
      <c r="N19" s="118" t="str">
        <f t="shared" si="3"/>
        <v/>
      </c>
      <c r="O19" s="116">
        <f>SUM(SampleExpenses[[#Totals],[يناير]:[ديسمبر]])</f>
        <v>0</v>
      </c>
      <c r="P19" s="32"/>
    </row>
    <row r="20" spans="1:16" s="106" customFormat="1" ht="16.149999999999999" customHeight="1" x14ac:dyDescent="0.2">
      <c r="A20" s="27"/>
      <c r="B20" s="67" t="s">
        <v>41</v>
      </c>
      <c r="C20" s="113" t="str">
        <f>IFERROR('قالب الأرباح والخسائر'!$C$11-SampleExpenses[[#Totals],[يناير]],"")</f>
        <v/>
      </c>
      <c r="D20" s="113" t="str">
        <f>IFERROR('قالب الأرباح والخسائر'!$C$11-SampleExpenses[[#Totals],[فبراير]],"")</f>
        <v/>
      </c>
      <c r="E20" s="113" t="str">
        <f>IFERROR('قالب الأرباح والخسائر'!$C$11-SampleExpenses[[#Totals],[مارس]],"")</f>
        <v/>
      </c>
      <c r="F20" s="113" t="str">
        <f>IFERROR('قالب الأرباح والخسائر'!$C$11-SampleExpenses[[#Totals],[أبريل]],"")</f>
        <v/>
      </c>
      <c r="G20" s="113" t="str">
        <f>IFERROR('قالب الأرباح والخسائر'!$C$11-SampleExpenses[[#Totals],[مايو]],"")</f>
        <v/>
      </c>
      <c r="H20" s="113" t="str">
        <f>IFERROR('قالب الأرباح والخسائر'!$C$11-SampleExpenses[[#Totals],[يونيو]],"")</f>
        <v/>
      </c>
      <c r="I20" s="113" t="str">
        <f>IFERROR('قالب الأرباح والخسائر'!$C$11-SampleExpenses[[#Totals],[يوليو]],"")</f>
        <v/>
      </c>
      <c r="J20" s="113" t="str">
        <f>IFERROR('قالب الأرباح والخسائر'!$C$11-SampleExpenses[[#Totals],[أغسطس]],"")</f>
        <v/>
      </c>
      <c r="K20" s="113" t="str">
        <f>IFERROR('قالب الأرباح والخسائر'!$C$11-SampleExpenses[[#Totals],[سبتمبر]],"")</f>
        <v/>
      </c>
      <c r="L20" s="113" t="str">
        <f>IFERROR('قالب الأرباح والخسائر'!$C$11-SampleExpenses[[#Totals],[أكتوبر]],"")</f>
        <v/>
      </c>
      <c r="M20" s="113" t="str">
        <f>IFERROR('قالب الأرباح والخسائر'!$C$11-SampleExpenses[[#Totals],[نوفمبر]],"")</f>
        <v/>
      </c>
      <c r="N20" s="113" t="str">
        <f>IFERROR('قالب الأرباح والخسائر'!$C$11-SampleExpenses[[#Totals],[ديسمبر]],"")</f>
        <v/>
      </c>
      <c r="O20" s="117">
        <f t="shared" si="2"/>
        <v>0</v>
      </c>
      <c r="P20" s="32"/>
    </row>
    <row r="21" spans="1:16" s="106" customFormat="1" ht="16.149999999999999" customHeight="1" x14ac:dyDescent="0.2">
      <c r="A21" s="27"/>
      <c r="B21" s="67" t="s">
        <v>42</v>
      </c>
      <c r="C21" s="113" t="str">
        <f>IFERROR(C20*0.15," ")</f>
        <v xml:space="preserve"> </v>
      </c>
      <c r="D21" s="113" t="str">
        <f>IFERROR(D20*0.15," ")</f>
        <v xml:space="preserve"> </v>
      </c>
      <c r="E21" s="113" t="str">
        <f t="shared" ref="E21:N21" si="4">IFERROR(E20*0.15," ")</f>
        <v xml:space="preserve"> </v>
      </c>
      <c r="F21" s="113" t="str">
        <f t="shared" si="4"/>
        <v xml:space="preserve"> </v>
      </c>
      <c r="G21" s="113" t="str">
        <f t="shared" si="4"/>
        <v xml:space="preserve"> </v>
      </c>
      <c r="H21" s="113" t="str">
        <f t="shared" si="4"/>
        <v xml:space="preserve"> </v>
      </c>
      <c r="I21" s="113" t="str">
        <f t="shared" si="4"/>
        <v xml:space="preserve"> </v>
      </c>
      <c r="J21" s="113" t="str">
        <f t="shared" si="4"/>
        <v xml:space="preserve"> </v>
      </c>
      <c r="K21" s="113" t="str">
        <f t="shared" si="4"/>
        <v xml:space="preserve"> </v>
      </c>
      <c r="L21" s="113" t="str">
        <f t="shared" si="4"/>
        <v xml:space="preserve"> </v>
      </c>
      <c r="M21" s="113" t="str">
        <f t="shared" si="4"/>
        <v xml:space="preserve"> </v>
      </c>
      <c r="N21" s="113" t="str">
        <f t="shared" si="4"/>
        <v xml:space="preserve"> </v>
      </c>
      <c r="O21" s="117">
        <f>SUM('قالب الأرباح والخسائر'!$C$21:$N$21)</f>
        <v>0</v>
      </c>
      <c r="P21" s="32"/>
    </row>
    <row r="22" spans="1:16" s="106" customFormat="1" ht="9" customHeight="1" x14ac:dyDescent="0.2">
      <c r="A22" s="32"/>
      <c r="B22" s="69"/>
      <c r="C22" s="70"/>
      <c r="D22" s="70"/>
      <c r="E22" s="70"/>
      <c r="F22" s="70"/>
      <c r="G22" s="70"/>
      <c r="H22" s="70"/>
      <c r="I22" s="70"/>
      <c r="J22" s="70"/>
      <c r="K22" s="70"/>
      <c r="L22" s="70"/>
      <c r="M22" s="70"/>
      <c r="N22" s="70"/>
      <c r="O22" s="71"/>
      <c r="P22" s="32"/>
    </row>
    <row r="23" spans="1:16" s="106" customFormat="1" ht="20.100000000000001" customHeight="1" x14ac:dyDescent="0.2">
      <c r="A23" s="27"/>
      <c r="B23" s="72" t="s">
        <v>43</v>
      </c>
      <c r="C23" s="119" t="str">
        <f>IFERROR(C20-'قالب الأرباح والخسائر'!$C$21,"")</f>
        <v/>
      </c>
      <c r="D23" s="119" t="str">
        <f>IFERROR(D20-'قالب الأرباح والخسائر'!$D$21,"")</f>
        <v/>
      </c>
      <c r="E23" s="119" t="str">
        <f>IFERROR(E20-'قالب الأرباح والخسائر'!$E$21,"")</f>
        <v/>
      </c>
      <c r="F23" s="119" t="str">
        <f>IFERROR(F20-'قالب الأرباح والخسائر'!$F$21,"")</f>
        <v/>
      </c>
      <c r="G23" s="119" t="str">
        <f>IFERROR(G20-'قالب الأرباح والخسائر'!$G$21,"")</f>
        <v/>
      </c>
      <c r="H23" s="119" t="str">
        <f>IFERROR(H20-'قالب الأرباح والخسائر'!$H$21,"")</f>
        <v/>
      </c>
      <c r="I23" s="119" t="str">
        <f>IFERROR(I20-'قالب الأرباح والخسائر'!$I$21,"")</f>
        <v/>
      </c>
      <c r="J23" s="119" t="str">
        <f>IFERROR(J20-'قالب الأرباح والخسائر'!$J$21,"")</f>
        <v/>
      </c>
      <c r="K23" s="119" t="str">
        <f>IFERROR(K20-'قالب الأرباح والخسائر'!$K$21,"")</f>
        <v/>
      </c>
      <c r="L23" s="119" t="str">
        <f>IFERROR(L20-'قالب الأرباح والخسائر'!$L$21,"")</f>
        <v/>
      </c>
      <c r="M23" s="119" t="str">
        <f>IFERROR(M20-'قالب الأرباح والخسائر'!$M$21,"")</f>
        <v/>
      </c>
      <c r="N23" s="119" t="str">
        <f>IFERROR(N20-'قالب الأرباح والخسائر'!$N$21,"")</f>
        <v/>
      </c>
      <c r="O23" s="120">
        <f>IFERROR(O20-'قالب الأرباح والخسائر'!$O$21,"")</f>
        <v>0</v>
      </c>
      <c r="P23" s="32"/>
    </row>
    <row r="24" spans="1:16" s="106" customFormat="1" ht="9" customHeight="1" x14ac:dyDescent="0.2">
      <c r="A24" s="73"/>
      <c r="B24" s="74"/>
      <c r="C24" s="75"/>
      <c r="D24" s="75"/>
      <c r="E24" s="75"/>
      <c r="F24" s="75"/>
      <c r="G24" s="75"/>
      <c r="H24" s="75"/>
      <c r="I24" s="75"/>
      <c r="J24" s="75"/>
      <c r="K24" s="75"/>
      <c r="L24" s="75"/>
      <c r="M24" s="75"/>
      <c r="N24" s="75"/>
      <c r="O24" s="76"/>
      <c r="P24" s="32"/>
    </row>
    <row r="25" spans="1:16" s="106" customFormat="1" ht="9" customHeight="1" x14ac:dyDescent="0.2">
      <c r="A25" s="27"/>
      <c r="B25" s="40"/>
      <c r="C25" s="41"/>
      <c r="D25" s="41"/>
      <c r="E25" s="41"/>
      <c r="F25" s="41"/>
      <c r="G25" s="41"/>
      <c r="H25" s="41"/>
      <c r="I25" s="41"/>
      <c r="J25" s="41"/>
      <c r="K25" s="41"/>
      <c r="L25" s="41"/>
      <c r="M25" s="41"/>
      <c r="N25" s="41"/>
      <c r="O25" s="41"/>
      <c r="P25" s="32"/>
    </row>
    <row r="26" spans="1:16" s="106" customFormat="1" ht="30" customHeight="1" x14ac:dyDescent="0.2">
      <c r="A26" s="27"/>
      <c r="B26" s="42"/>
      <c r="C26" s="43"/>
      <c r="D26" s="43"/>
      <c r="E26" s="43"/>
      <c r="F26" s="43"/>
      <c r="G26" s="43"/>
      <c r="H26" s="43"/>
      <c r="I26" s="43"/>
      <c r="J26" s="43"/>
      <c r="K26" s="43"/>
      <c r="L26" s="43"/>
      <c r="M26" s="43"/>
      <c r="N26" s="43"/>
      <c r="O26" s="43"/>
      <c r="P26" s="44"/>
    </row>
    <row r="27" spans="1:16" s="106" customFormat="1" ht="30" customHeight="1" x14ac:dyDescent="0.2">
      <c r="A27" s="27"/>
      <c r="B27" s="43"/>
      <c r="C27" s="43"/>
      <c r="D27" s="43"/>
      <c r="E27" s="43"/>
      <c r="F27" s="43"/>
      <c r="G27" s="43"/>
      <c r="H27" s="43"/>
      <c r="I27" s="43"/>
      <c r="J27" s="43"/>
      <c r="K27" s="43"/>
      <c r="L27" s="43"/>
      <c r="M27" s="43"/>
      <c r="N27" s="43"/>
      <c r="O27" s="43"/>
      <c r="P27" s="44"/>
    </row>
    <row r="28" spans="1:16" s="107" customFormat="1" ht="30" customHeight="1" x14ac:dyDescent="0.2">
      <c r="A28" s="66"/>
      <c r="B28" s="9"/>
      <c r="C28" s="9"/>
      <c r="D28" s="9"/>
      <c r="E28" s="9"/>
      <c r="F28" s="9"/>
      <c r="G28" s="9"/>
      <c r="H28" s="9"/>
      <c r="I28" s="9"/>
      <c r="J28" s="9"/>
      <c r="K28" s="9"/>
      <c r="L28" s="9"/>
      <c r="M28" s="9"/>
      <c r="N28" s="9"/>
      <c r="O28" s="9"/>
      <c r="P28" s="77"/>
    </row>
    <row r="29" spans="1:16" s="107" customFormat="1" ht="30" customHeight="1" x14ac:dyDescent="0.2">
      <c r="A29" s="66"/>
      <c r="B29" s="9"/>
      <c r="C29" s="9"/>
      <c r="D29" s="9"/>
      <c r="E29" s="9"/>
      <c r="F29" s="9"/>
      <c r="G29" s="9"/>
      <c r="H29" s="9"/>
      <c r="I29" s="9"/>
      <c r="J29" s="9"/>
      <c r="K29" s="9"/>
      <c r="L29" s="9"/>
      <c r="M29" s="9"/>
      <c r="N29" s="9"/>
      <c r="O29" s="9"/>
      <c r="P29" s="77"/>
    </row>
    <row r="30" spans="1:16" s="107" customFormat="1" ht="30" customHeight="1" x14ac:dyDescent="0.2">
      <c r="A30" s="66"/>
      <c r="B30" s="9"/>
      <c r="C30" s="9"/>
      <c r="D30" s="9"/>
      <c r="E30" s="9"/>
      <c r="F30" s="9"/>
      <c r="G30" s="9"/>
      <c r="H30" s="9"/>
      <c r="I30" s="9"/>
      <c r="J30" s="9"/>
      <c r="K30" s="9"/>
      <c r="L30" s="9"/>
      <c r="M30" s="9"/>
      <c r="N30" s="9"/>
      <c r="O30" s="9"/>
      <c r="P30" s="77"/>
    </row>
    <row r="31" spans="1:16" s="105" customFormat="1" ht="30" customHeight="1" x14ac:dyDescent="0.2">
      <c r="A31" s="78"/>
      <c r="B31" s="9"/>
      <c r="C31" s="9"/>
      <c r="D31" s="9"/>
      <c r="E31" s="9"/>
      <c r="F31" s="9"/>
      <c r="G31" s="9"/>
      <c r="H31" s="9"/>
      <c r="I31" s="9"/>
      <c r="J31" s="9"/>
      <c r="K31" s="9"/>
      <c r="L31" s="9"/>
      <c r="M31" s="9"/>
      <c r="N31" s="9"/>
      <c r="O31" s="9"/>
      <c r="P31" s="79"/>
    </row>
    <row r="32" spans="1:16" s="108" customFormat="1" ht="30" customHeight="1" x14ac:dyDescent="0.2">
      <c r="A32" s="45"/>
      <c r="B32" s="9"/>
      <c r="C32" s="9"/>
      <c r="D32" s="9"/>
      <c r="E32" s="9"/>
      <c r="F32" s="9"/>
      <c r="G32" s="9"/>
      <c r="H32" s="9"/>
      <c r="I32" s="9"/>
      <c r="J32" s="9"/>
      <c r="K32" s="9"/>
      <c r="L32" s="9"/>
      <c r="M32" s="9"/>
      <c r="N32" s="9"/>
      <c r="O32" s="9"/>
      <c r="P32" s="43"/>
    </row>
    <row r="33" spans="1:16" s="108" customFormat="1" ht="30" customHeight="1" x14ac:dyDescent="0.2">
      <c r="A33" s="45"/>
      <c r="B33" s="9"/>
      <c r="C33" s="9"/>
      <c r="D33" s="9"/>
      <c r="E33" s="9"/>
      <c r="F33" s="9"/>
      <c r="G33" s="9"/>
      <c r="H33" s="9"/>
      <c r="I33" s="9"/>
      <c r="J33" s="9"/>
      <c r="K33" s="9"/>
      <c r="L33" s="9"/>
      <c r="M33" s="9"/>
      <c r="N33" s="9"/>
      <c r="O33" s="9"/>
      <c r="P33" s="43"/>
    </row>
    <row r="34" spans="1:16" s="108" customFormat="1" ht="30" customHeight="1" x14ac:dyDescent="0.2">
      <c r="A34" s="45"/>
      <c r="B34" s="9"/>
      <c r="C34" s="9"/>
      <c r="D34" s="9"/>
      <c r="E34" s="9"/>
      <c r="F34" s="9"/>
      <c r="G34" s="9"/>
      <c r="H34" s="9"/>
      <c r="I34" s="9"/>
      <c r="J34" s="9"/>
      <c r="K34" s="9"/>
      <c r="L34" s="9"/>
      <c r="M34" s="9"/>
      <c r="N34" s="9"/>
      <c r="O34" s="9"/>
      <c r="P34" s="43"/>
    </row>
    <row r="35" spans="1:16" s="3" customFormat="1" ht="30" customHeight="1" x14ac:dyDescent="0.2">
      <c r="A35" s="11"/>
      <c r="B35" s="1"/>
      <c r="C35" s="1"/>
      <c r="D35" s="1"/>
      <c r="E35" s="1"/>
      <c r="F35" s="1"/>
      <c r="G35" s="1"/>
      <c r="H35" s="1"/>
      <c r="I35" s="1"/>
      <c r="J35" s="1"/>
      <c r="K35" s="1"/>
      <c r="L35" s="1"/>
      <c r="M35" s="1"/>
      <c r="N35" s="1"/>
      <c r="O35" s="1"/>
      <c r="P35" s="9"/>
    </row>
    <row r="36" spans="1:16" s="3" customFormat="1" ht="30" customHeight="1" x14ac:dyDescent="0.2">
      <c r="A36" s="11"/>
      <c r="B36" s="1"/>
      <c r="C36" s="1"/>
      <c r="D36" s="1"/>
      <c r="E36" s="1"/>
      <c r="F36" s="1"/>
      <c r="G36" s="1"/>
      <c r="H36" s="1"/>
      <c r="I36" s="1"/>
      <c r="J36" s="1"/>
      <c r="K36" s="1"/>
      <c r="L36" s="1"/>
      <c r="M36" s="1"/>
      <c r="N36" s="1"/>
      <c r="O36" s="1"/>
      <c r="P36" s="9"/>
    </row>
    <row r="37" spans="1:16" s="3" customFormat="1" ht="30" customHeight="1" x14ac:dyDescent="0.2">
      <c r="A37" s="11"/>
      <c r="B37" s="1"/>
      <c r="C37" s="1"/>
      <c r="D37" s="1"/>
      <c r="E37" s="1"/>
      <c r="F37" s="1"/>
      <c r="G37" s="1"/>
      <c r="H37" s="1"/>
      <c r="I37" s="1"/>
      <c r="J37" s="1"/>
      <c r="K37" s="1"/>
      <c r="L37" s="1"/>
      <c r="M37" s="1"/>
      <c r="N37" s="1"/>
      <c r="O37" s="1"/>
      <c r="P37" s="9"/>
    </row>
    <row r="38" spans="1:16" s="3" customFormat="1" ht="30" customHeight="1" x14ac:dyDescent="0.2">
      <c r="A38" s="11"/>
      <c r="B38" s="1"/>
      <c r="C38" s="1"/>
      <c r="D38" s="1"/>
      <c r="E38" s="1"/>
      <c r="F38" s="1"/>
      <c r="G38" s="1"/>
      <c r="H38" s="1"/>
      <c r="I38" s="1"/>
      <c r="J38" s="1"/>
      <c r="K38" s="1"/>
      <c r="L38" s="1"/>
      <c r="M38" s="1"/>
      <c r="N38" s="1"/>
      <c r="O38" s="1"/>
      <c r="P38" s="9"/>
    </row>
    <row r="39" spans="1:16" s="3" customFormat="1" ht="30" customHeight="1" x14ac:dyDescent="0.2">
      <c r="A39" s="11"/>
      <c r="B39" s="1"/>
      <c r="C39" s="1"/>
      <c r="D39" s="1"/>
      <c r="E39" s="1"/>
      <c r="F39" s="1"/>
      <c r="G39" s="1"/>
      <c r="H39" s="1"/>
      <c r="I39" s="1"/>
      <c r="J39" s="1"/>
      <c r="K39" s="1"/>
      <c r="L39" s="1"/>
      <c r="M39" s="1"/>
      <c r="N39" s="1"/>
      <c r="O39" s="1"/>
      <c r="P39" s="9"/>
    </row>
    <row r="40" spans="1:16" s="3" customFormat="1" ht="30" customHeight="1" x14ac:dyDescent="0.2">
      <c r="A40" s="11"/>
      <c r="B40" s="1"/>
      <c r="C40" s="1"/>
      <c r="D40" s="1"/>
      <c r="E40" s="1"/>
      <c r="F40" s="1"/>
      <c r="G40" s="1"/>
      <c r="H40" s="1"/>
      <c r="I40" s="1"/>
      <c r="J40" s="1"/>
      <c r="K40" s="1"/>
      <c r="L40" s="1"/>
      <c r="M40" s="1"/>
      <c r="N40" s="1"/>
      <c r="O40" s="1"/>
      <c r="P40" s="9"/>
    </row>
    <row r="41" spans="1:16" s="3" customFormat="1" ht="30" customHeight="1" x14ac:dyDescent="0.2">
      <c r="A41" s="11"/>
      <c r="B41" s="1"/>
      <c r="C41" s="1"/>
      <c r="D41" s="1"/>
      <c r="E41" s="1"/>
      <c r="F41" s="1"/>
      <c r="G41" s="1"/>
      <c r="H41" s="1"/>
      <c r="I41" s="1"/>
      <c r="J41" s="1"/>
      <c r="K41" s="1"/>
      <c r="L41" s="1"/>
      <c r="M41" s="1"/>
      <c r="N41" s="1"/>
      <c r="O41" s="1"/>
      <c r="P41" s="9"/>
    </row>
    <row r="42" spans="1:16" s="3" customFormat="1" ht="30" customHeight="1" x14ac:dyDescent="0.2">
      <c r="A42" s="11"/>
      <c r="B42" s="1"/>
      <c r="C42" s="1"/>
      <c r="D42" s="1"/>
      <c r="E42" s="1"/>
      <c r="F42" s="1"/>
      <c r="G42" s="1"/>
      <c r="H42" s="1"/>
      <c r="I42" s="1"/>
      <c r="J42" s="1"/>
      <c r="K42" s="1"/>
      <c r="L42" s="1"/>
      <c r="M42" s="1"/>
      <c r="N42" s="1"/>
      <c r="O42" s="1"/>
      <c r="P42" s="9"/>
    </row>
  </sheetData>
  <mergeCells count="1">
    <mergeCell ref="C2:O2"/>
  </mergeCells>
  <dataValidations count="10">
    <dataValidation allowBlank="1" showInputMessage="1" showErrorMessage="1" prompt="تحتوي ورقة العمل هذه على قالب لحساب إجمالي المصاريف والدخل الصافي. وعنوان ورقة العمل موجود في الخلية على اليمين. وتوجد إرشادات أخرى مفيدة حول كيفية استخدام ورقة العمل هذه في الخلايا الموجودة في هذا العمود. واضغط سهم لأسفل لبدء الاستخدام." sqref="A1"/>
    <dataValidation allowBlank="1" showInputMessage="1" showErrorMessage="1" prompt="يوجد اسم العمل في الخلية على اليمين والتاريخ في الخلية C2. والإرشادات التالية في الخلية A4._x000a_" sqref="A2"/>
    <dataValidation allowBlank="1" showInputMessage="1" showErrorMessage="1" prompt="أدخل التفاصيل في جدول &quot;الإيرادات النموذجية&quot; بدءًا من الخلية إلى اليسار لحساب صافي المبيعات، وتكاليف السلع المباعة والأرباح الإجمالية. والإرشادات التالية موجودة في الخلية A10." sqref="A4"/>
    <dataValidation allowBlank="1" showInputMessage="1" showErrorMessage="1" prompt="تسمية تكلفة البضائع المبيعة موجودة في الخلية على اليمين. ويتم حساب تكلفة السلع المبيعة لكل شهر ومن سنة حتى الآن تلقائيًا في الخلايا من C10 إلى O10." sqref="A10"/>
    <dataValidation allowBlank="1" showInputMessage="1" showErrorMessage="1" prompt="تسمية الربح الشامل موجودة في الخلية على اليمين. ويتم حساب الربح الشامل لكل شهر ومن سنة حتى الآن تلقائيًا في الخلايا من C11 إلى O11. والإرشادات التالية موجودة في الخلية A13." sqref="A11"/>
    <dataValidation allowBlank="1" showInputMessage="1" showErrorMessage="1" prompt="أدخل التفاصيل في جدول &quot;المصروفات النموذجية&quot; بدءا من الخلية إلى اليسار لحساب إجمالي المصروفات والدخل قبل الضرائب ومصروفات ضريبة الدخل. الإرشادات التالية موجودة في الخلية A20." sqref="A13"/>
    <dataValidation allowBlank="1" showInputMessage="1" showErrorMessage="1" prompt="تسمية «الدخل قبل الضرائب» موجودة في الخلية على اليمين. ويتم حساب الدخل قبل الضرائب لكل شهر ومن سنة حتى الآن تلقائيًا في الخلايا من C20 إلى O20." sqref="A20"/>
    <dataValidation allowBlank="1" showInputMessage="1" showErrorMessage="1" prompt="تسمية «مصاريف ضريبة الدخل» في الخلية على اليمين. ويتم حساب مصاريف ضريبة الدخل لكل شهر ومن سنة حتى الآن تلقائيًا في الخلايا من C21 إلى O21. والإرشادات التالية موجودة في الخلية A23." sqref="A21"/>
    <dataValidation allowBlank="1" showInputMessage="1" showErrorMessage="1" prompt="تسمية «صافي الدخل» موجودة في الخلية على اليمين. ويتم حساب صافي الدخل لكل شهر ومن سنة حتى الآن تلقائيًا في الخلايا من C23 إلى O23." sqref="A23"/>
    <dataValidation allowBlank="1" showInputMessage="1" showErrorMessage="1" prompt="تسمية «صافي الدخل» موجودة في الخلية على اليمين. يتم حساب صافي الدخل لكل شهر ومن سنة حتى الآن تلقائيًا في الخلايا من C25 إلى O25._x000a_" sqref="A24"/>
  </dataValidations>
  <pageMargins left="0.7" right="0.7" top="0.75" bottom="0.75" header="0.3" footer="0.3"/>
  <pageSetup paperSize="9" scale="53" orientation="landscape" horizontalDpi="1200" verticalDpi="1200"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J41"/>
  <sheetViews>
    <sheetView rightToLeft="1" zoomScaleNormal="100" workbookViewId="0"/>
  </sheetViews>
  <sheetFormatPr defaultColWidth="9" defaultRowHeight="30" customHeight="1" x14ac:dyDescent="0.2"/>
  <cols>
    <col min="1" max="1" width="2.625" style="109" customWidth="1"/>
    <col min="2" max="2" width="42.25" style="1" customWidth="1"/>
    <col min="3" max="15" width="16.875" style="1" customWidth="1"/>
    <col min="16" max="16" width="2" style="1" customWidth="1"/>
    <col min="17" max="62" width="8.75" style="123" customWidth="1"/>
    <col min="63" max="80" width="8.75" style="1" customWidth="1"/>
    <col min="81" max="16384" width="9" style="1"/>
  </cols>
  <sheetData>
    <row r="1" spans="1:62" s="104" customFormat="1" ht="20.100000000000001" customHeight="1" x14ac:dyDescent="0.2">
      <c r="A1" s="17"/>
      <c r="B1" s="80" t="s">
        <v>13</v>
      </c>
      <c r="C1" s="81"/>
      <c r="D1" s="81"/>
      <c r="E1" s="81"/>
      <c r="F1" s="81"/>
      <c r="G1" s="81"/>
      <c r="H1" s="81"/>
      <c r="I1" s="81"/>
      <c r="J1" s="81"/>
      <c r="K1" s="81"/>
      <c r="L1" s="81"/>
      <c r="M1" s="81"/>
      <c r="N1" s="81"/>
      <c r="O1" s="82"/>
      <c r="P1" s="46"/>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row>
    <row r="2" spans="1:62" s="105" customFormat="1" ht="19.899999999999999" customHeight="1" x14ac:dyDescent="0.2">
      <c r="A2" s="17"/>
      <c r="B2" s="18" t="str">
        <f>'قالب تكاليف بدء التشغيل'!B2</f>
        <v>المقهى</v>
      </c>
      <c r="C2" s="128">
        <f ca="1">TODAY()</f>
        <v>45058</v>
      </c>
      <c r="D2" s="129"/>
      <c r="E2" s="129"/>
      <c r="F2" s="129"/>
      <c r="G2" s="129"/>
      <c r="H2" s="129"/>
      <c r="I2" s="129"/>
      <c r="J2" s="129"/>
      <c r="K2" s="129"/>
      <c r="L2" s="129"/>
      <c r="M2" s="129"/>
      <c r="N2" s="129"/>
      <c r="O2" s="130"/>
      <c r="P2" s="19"/>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row>
    <row r="3" spans="1:62" s="3" customFormat="1" ht="9" customHeight="1" x14ac:dyDescent="0.2">
      <c r="A3" s="10"/>
      <c r="B3" s="84"/>
      <c r="C3" s="85"/>
      <c r="D3" s="85"/>
      <c r="E3" s="85"/>
      <c r="F3" s="85"/>
      <c r="G3" s="85"/>
      <c r="H3" s="85"/>
      <c r="I3" s="85"/>
      <c r="J3" s="85"/>
      <c r="K3" s="85"/>
      <c r="L3" s="85"/>
      <c r="M3" s="85"/>
      <c r="N3" s="85"/>
      <c r="O3" s="86"/>
      <c r="P3" s="6"/>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row>
    <row r="4" spans="1:62" s="105" customFormat="1" ht="19.899999999999999" customHeight="1" thickBot="1" x14ac:dyDescent="0.25">
      <c r="A4" s="17"/>
      <c r="B4" s="50" t="s">
        <v>26</v>
      </c>
      <c r="C4" s="61" t="s">
        <v>44</v>
      </c>
      <c r="D4" s="61" t="s">
        <v>45</v>
      </c>
      <c r="E4" s="61" t="s">
        <v>46</v>
      </c>
      <c r="F4" s="61" t="s">
        <v>47</v>
      </c>
      <c r="G4" s="61" t="s">
        <v>48</v>
      </c>
      <c r="H4" s="61" t="s">
        <v>49</v>
      </c>
      <c r="I4" s="61" t="s">
        <v>50</v>
      </c>
      <c r="J4" s="61" t="s">
        <v>51</v>
      </c>
      <c r="K4" s="61" t="s">
        <v>52</v>
      </c>
      <c r="L4" s="61" t="s">
        <v>53</v>
      </c>
      <c r="M4" s="61" t="s">
        <v>54</v>
      </c>
      <c r="N4" s="61" t="s">
        <v>55</v>
      </c>
      <c r="O4" s="62" t="s">
        <v>56</v>
      </c>
      <c r="P4" s="19"/>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row>
    <row r="5" spans="1:62" s="106" customFormat="1" ht="16.149999999999999" customHeight="1" thickTop="1" x14ac:dyDescent="0.2">
      <c r="A5" s="27"/>
      <c r="B5" s="63" t="s">
        <v>27</v>
      </c>
      <c r="C5" s="110">
        <v>5000</v>
      </c>
      <c r="D5" s="110">
        <v>13000</v>
      </c>
      <c r="E5" s="110">
        <v>16000</v>
      </c>
      <c r="F5" s="110">
        <v>7000</v>
      </c>
      <c r="G5" s="110">
        <v>14500</v>
      </c>
      <c r="H5" s="110">
        <v>16400</v>
      </c>
      <c r="I5" s="110">
        <v>22500</v>
      </c>
      <c r="J5" s="110">
        <v>23125</v>
      </c>
      <c r="K5" s="110">
        <v>24549</v>
      </c>
      <c r="L5" s="110">
        <v>22000</v>
      </c>
      <c r="M5" s="110">
        <v>25000</v>
      </c>
      <c r="N5" s="110">
        <v>27349</v>
      </c>
      <c r="O5" s="114">
        <f>SUM(C5:N5)</f>
        <v>216423</v>
      </c>
      <c r="P5" s="32"/>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row>
    <row r="6" spans="1:62" s="106" customFormat="1" ht="16.149999999999999" customHeight="1" x14ac:dyDescent="0.2">
      <c r="A6" s="27"/>
      <c r="B6" s="64" t="s">
        <v>28</v>
      </c>
      <c r="C6" s="111">
        <v>0</v>
      </c>
      <c r="D6" s="111">
        <v>-350</v>
      </c>
      <c r="E6" s="111">
        <v>0</v>
      </c>
      <c r="F6" s="111">
        <v>-206</v>
      </c>
      <c r="G6" s="111">
        <v>-234</v>
      </c>
      <c r="H6" s="111">
        <v>0</v>
      </c>
      <c r="I6" s="111">
        <v>0</v>
      </c>
      <c r="J6" s="111">
        <v>-280</v>
      </c>
      <c r="K6" s="111">
        <v>-1200</v>
      </c>
      <c r="L6" s="111">
        <v>-1600</v>
      </c>
      <c r="M6" s="111">
        <v>0</v>
      </c>
      <c r="N6" s="111">
        <v>-2400</v>
      </c>
      <c r="O6" s="115">
        <f t="shared" ref="O6:O11" si="0">SUM(C6:N6)</f>
        <v>-6270</v>
      </c>
      <c r="P6" s="32"/>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row>
    <row r="7" spans="1:62" s="106" customFormat="1" ht="16.149999999999999" customHeight="1" x14ac:dyDescent="0.2">
      <c r="A7" s="27"/>
      <c r="B7" s="64" t="s">
        <v>29</v>
      </c>
      <c r="C7" s="111">
        <v>0</v>
      </c>
      <c r="D7" s="111">
        <v>0</v>
      </c>
      <c r="E7" s="111">
        <v>0</v>
      </c>
      <c r="F7" s="111">
        <v>0</v>
      </c>
      <c r="G7" s="111">
        <v>0</v>
      </c>
      <c r="H7" s="111">
        <v>250</v>
      </c>
      <c r="I7" s="111">
        <v>350</v>
      </c>
      <c r="J7" s="111">
        <v>100</v>
      </c>
      <c r="K7" s="111">
        <v>0</v>
      </c>
      <c r="L7" s="111">
        <v>0</v>
      </c>
      <c r="M7" s="111">
        <v>1245</v>
      </c>
      <c r="N7" s="111">
        <v>1360</v>
      </c>
      <c r="O7" s="115">
        <f t="shared" si="0"/>
        <v>3305</v>
      </c>
      <c r="P7" s="32"/>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row>
    <row r="8" spans="1:62" s="106" customFormat="1" ht="16.149999999999999" customHeight="1" x14ac:dyDescent="0.2">
      <c r="A8" s="27"/>
      <c r="B8" s="64" t="s">
        <v>30</v>
      </c>
      <c r="C8" s="111">
        <v>0</v>
      </c>
      <c r="D8" s="111">
        <v>0</v>
      </c>
      <c r="E8" s="111">
        <v>0</v>
      </c>
      <c r="F8" s="111">
        <v>0</v>
      </c>
      <c r="G8" s="111">
        <v>0</v>
      </c>
      <c r="H8" s="111">
        <v>0</v>
      </c>
      <c r="I8" s="111">
        <v>0</v>
      </c>
      <c r="J8" s="111">
        <v>1500</v>
      </c>
      <c r="K8" s="111">
        <v>0</v>
      </c>
      <c r="L8" s="111">
        <v>0</v>
      </c>
      <c r="M8" s="111">
        <v>0</v>
      </c>
      <c r="N8" s="111">
        <v>0</v>
      </c>
      <c r="O8" s="115">
        <f t="shared" si="0"/>
        <v>1500</v>
      </c>
      <c r="P8" s="32"/>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row>
    <row r="9" spans="1:62" s="107" customFormat="1" ht="16.149999999999999" customHeight="1" x14ac:dyDescent="0.2">
      <c r="A9" s="66"/>
      <c r="B9" s="65" t="s">
        <v>31</v>
      </c>
      <c r="C9" s="112">
        <f>SUBTOTAL(109,ActualRevenue[يناير])</f>
        <v>5000</v>
      </c>
      <c r="D9" s="112">
        <f>SUBTOTAL(109,ActualRevenue[فبراير])</f>
        <v>12650</v>
      </c>
      <c r="E9" s="112">
        <f>SUBTOTAL(109,ActualRevenue[مارس])</f>
        <v>16000</v>
      </c>
      <c r="F9" s="112">
        <f>SUBTOTAL(109,ActualRevenue[أبريل])</f>
        <v>6794</v>
      </c>
      <c r="G9" s="112">
        <f>SUBTOTAL(109,ActualRevenue[مايو])</f>
        <v>14266</v>
      </c>
      <c r="H9" s="112">
        <f>SUBTOTAL(109,ActualRevenue[يونيو])</f>
        <v>16650</v>
      </c>
      <c r="I9" s="112">
        <f>SUBTOTAL(109,ActualRevenue[يوليو])</f>
        <v>22850</v>
      </c>
      <c r="J9" s="112">
        <f>SUBTOTAL(109,ActualRevenue[أغسطس])</f>
        <v>24445</v>
      </c>
      <c r="K9" s="112">
        <f>SUBTOTAL(109,ActualRevenue[سبتمبر])</f>
        <v>23349</v>
      </c>
      <c r="L9" s="112">
        <f>SUBTOTAL(109,ActualRevenue[أكتوبر])</f>
        <v>20400</v>
      </c>
      <c r="M9" s="112">
        <f>SUBTOTAL(109,ActualRevenue[نوفمبر])</f>
        <v>26245</v>
      </c>
      <c r="N9" s="112">
        <f>SUBTOTAL(109,ActualRevenue[ديسمبر])</f>
        <v>26309</v>
      </c>
      <c r="O9" s="121">
        <f>SUM(ActualRevenue[[#Totals],[يناير]:[ديسمبر]])</f>
        <v>214958</v>
      </c>
      <c r="P9" s="68"/>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row>
    <row r="10" spans="1:62" s="107" customFormat="1" ht="16.149999999999999" customHeight="1" x14ac:dyDescent="0.2">
      <c r="A10" s="66"/>
      <c r="B10" s="90" t="s">
        <v>32</v>
      </c>
      <c r="C10" s="113">
        <f t="shared" ref="C10:N10" si="1">C5*0.4</f>
        <v>2000</v>
      </c>
      <c r="D10" s="113">
        <f t="shared" si="1"/>
        <v>5200</v>
      </c>
      <c r="E10" s="113">
        <f t="shared" si="1"/>
        <v>6400</v>
      </c>
      <c r="F10" s="113">
        <f t="shared" si="1"/>
        <v>2800</v>
      </c>
      <c r="G10" s="113">
        <f t="shared" si="1"/>
        <v>5800</v>
      </c>
      <c r="H10" s="113">
        <f t="shared" si="1"/>
        <v>6560</v>
      </c>
      <c r="I10" s="113">
        <f t="shared" si="1"/>
        <v>9000</v>
      </c>
      <c r="J10" s="113">
        <f t="shared" si="1"/>
        <v>9250</v>
      </c>
      <c r="K10" s="113">
        <f t="shared" si="1"/>
        <v>9819.6</v>
      </c>
      <c r="L10" s="113">
        <f t="shared" si="1"/>
        <v>8800</v>
      </c>
      <c r="M10" s="113">
        <f t="shared" si="1"/>
        <v>10000</v>
      </c>
      <c r="N10" s="113">
        <f t="shared" si="1"/>
        <v>10939.6</v>
      </c>
      <c r="O10" s="117">
        <f t="shared" si="0"/>
        <v>86569.200000000012</v>
      </c>
      <c r="P10" s="68"/>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row>
    <row r="11" spans="1:62" s="3" customFormat="1" ht="16.350000000000001" customHeight="1" x14ac:dyDescent="0.2">
      <c r="A11" s="10"/>
      <c r="B11" s="90" t="s">
        <v>33</v>
      </c>
      <c r="C11" s="113">
        <f>IFERROR(ActualRevenue[[#Totals],[يناير]]-C10,"")</f>
        <v>3000</v>
      </c>
      <c r="D11" s="113">
        <f>IFERROR(ActualRevenue[[#Totals],[فبراير]]-D10,"")</f>
        <v>7450</v>
      </c>
      <c r="E11" s="113">
        <f>IFERROR(ActualRevenue[[#Totals],[مارس]]-E10,"")</f>
        <v>9600</v>
      </c>
      <c r="F11" s="113">
        <f>IFERROR(ActualRevenue[[#Totals],[أبريل]]-F10,"")</f>
        <v>3994</v>
      </c>
      <c r="G11" s="113">
        <f>IFERROR(ActualRevenue[[#Totals],[مايو]]-G10,"")</f>
        <v>8466</v>
      </c>
      <c r="H11" s="113">
        <f>IFERROR(ActualRevenue[[#Totals],[يونيو]]-H10,"")</f>
        <v>10090</v>
      </c>
      <c r="I11" s="113">
        <f>IFERROR(ActualRevenue[[#Totals],[يوليو]]-I10,"")</f>
        <v>13850</v>
      </c>
      <c r="J11" s="113">
        <f>IFERROR(ActualRevenue[[#Totals],[أغسطس]]-J10,"")</f>
        <v>15195</v>
      </c>
      <c r="K11" s="113">
        <f>IFERROR(ActualRevenue[[#Totals],[سبتمبر]]-K10,"")</f>
        <v>13529.4</v>
      </c>
      <c r="L11" s="113">
        <f>IFERROR(ActualRevenue[[#Totals],[أكتوبر]]-L10,"")</f>
        <v>11600</v>
      </c>
      <c r="M11" s="113">
        <f>IFERROR(ActualRevenue[[#Totals],[نوفمبر]]-M10,"")</f>
        <v>16245</v>
      </c>
      <c r="N11" s="113">
        <f>IFERROR(ActualRevenue[[#Totals],[ديسمبر]]-N10,"")</f>
        <v>15369.4</v>
      </c>
      <c r="O11" s="117">
        <f t="shared" si="0"/>
        <v>128388.79999999999</v>
      </c>
      <c r="P11" s="6"/>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row>
    <row r="12" spans="1:62" s="105" customFormat="1" ht="9" customHeight="1" x14ac:dyDescent="0.2">
      <c r="A12" s="17"/>
      <c r="B12" s="91"/>
      <c r="C12" s="70"/>
      <c r="D12" s="70"/>
      <c r="E12" s="70"/>
      <c r="F12" s="70"/>
      <c r="G12" s="70"/>
      <c r="H12" s="70"/>
      <c r="I12" s="70"/>
      <c r="J12" s="70"/>
      <c r="K12" s="70"/>
      <c r="L12" s="70"/>
      <c r="M12" s="70"/>
      <c r="N12" s="70"/>
      <c r="O12" s="71"/>
      <c r="P12" s="19"/>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row>
    <row r="13" spans="1:62" s="3" customFormat="1" ht="20.100000000000001" customHeight="1" thickBot="1" x14ac:dyDescent="0.25">
      <c r="A13" s="10"/>
      <c r="B13" s="50" t="s">
        <v>34</v>
      </c>
      <c r="C13" s="61" t="s">
        <v>44</v>
      </c>
      <c r="D13" s="61" t="s">
        <v>45</v>
      </c>
      <c r="E13" s="61" t="s">
        <v>46</v>
      </c>
      <c r="F13" s="61" t="s">
        <v>47</v>
      </c>
      <c r="G13" s="61" t="s">
        <v>48</v>
      </c>
      <c r="H13" s="61" t="s">
        <v>49</v>
      </c>
      <c r="I13" s="61" t="s">
        <v>50</v>
      </c>
      <c r="J13" s="61" t="s">
        <v>51</v>
      </c>
      <c r="K13" s="61" t="s">
        <v>52</v>
      </c>
      <c r="L13" s="61" t="s">
        <v>53</v>
      </c>
      <c r="M13" s="61" t="s">
        <v>54</v>
      </c>
      <c r="N13" s="61" t="s">
        <v>55</v>
      </c>
      <c r="O13" s="62" t="s">
        <v>56</v>
      </c>
      <c r="P13" s="6"/>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row>
    <row r="14" spans="1:62" s="106" customFormat="1" ht="16.149999999999999" customHeight="1" thickTop="1" x14ac:dyDescent="0.2">
      <c r="A14" s="27"/>
      <c r="B14" s="63" t="s">
        <v>35</v>
      </c>
      <c r="C14" s="110">
        <v>2500</v>
      </c>
      <c r="D14" s="110">
        <v>2500</v>
      </c>
      <c r="E14" s="110">
        <v>3500</v>
      </c>
      <c r="F14" s="110">
        <v>5000</v>
      </c>
      <c r="G14" s="110">
        <v>5000</v>
      </c>
      <c r="H14" s="110">
        <v>5000</v>
      </c>
      <c r="I14" s="110">
        <v>8000</v>
      </c>
      <c r="J14" s="110">
        <v>9000</v>
      </c>
      <c r="K14" s="110">
        <v>9000</v>
      </c>
      <c r="L14" s="110">
        <v>9000</v>
      </c>
      <c r="M14" s="110">
        <v>9000</v>
      </c>
      <c r="N14" s="110">
        <v>9000</v>
      </c>
      <c r="O14" s="114">
        <f>SUM(C14:N14)</f>
        <v>76500</v>
      </c>
      <c r="P14" s="32"/>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row>
    <row r="15" spans="1:62" s="106" customFormat="1" ht="16.149999999999999" customHeight="1" x14ac:dyDescent="0.2">
      <c r="A15" s="27"/>
      <c r="B15" s="64" t="s">
        <v>36</v>
      </c>
      <c r="C15" s="111">
        <v>400</v>
      </c>
      <c r="D15" s="111">
        <v>450</v>
      </c>
      <c r="E15" s="111">
        <v>450</v>
      </c>
      <c r="F15" s="111">
        <v>450</v>
      </c>
      <c r="G15" s="111">
        <v>900</v>
      </c>
      <c r="H15" s="111">
        <v>900</v>
      </c>
      <c r="I15" s="111">
        <v>900</v>
      </c>
      <c r="J15" s="111">
        <v>900</v>
      </c>
      <c r="K15" s="111">
        <v>900</v>
      </c>
      <c r="L15" s="111">
        <v>900</v>
      </c>
      <c r="M15" s="111">
        <v>1200</v>
      </c>
      <c r="N15" s="111">
        <v>1200</v>
      </c>
      <c r="O15" s="115">
        <f t="shared" ref="O15:O17" si="2">SUM(C15:N15)</f>
        <v>9550</v>
      </c>
      <c r="P15" s="32"/>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row>
    <row r="16" spans="1:62" s="106" customFormat="1" ht="16.149999999999999" customHeight="1" x14ac:dyDescent="0.2">
      <c r="A16" s="27"/>
      <c r="B16" s="64" t="s">
        <v>37</v>
      </c>
      <c r="C16" s="111">
        <v>250</v>
      </c>
      <c r="D16" s="111">
        <v>650</v>
      </c>
      <c r="E16" s="111">
        <v>800</v>
      </c>
      <c r="F16" s="111">
        <v>350</v>
      </c>
      <c r="G16" s="111">
        <v>725</v>
      </c>
      <c r="H16" s="111">
        <v>820</v>
      </c>
      <c r="I16" s="111">
        <v>1125</v>
      </c>
      <c r="J16" s="111">
        <v>1156.25</v>
      </c>
      <c r="K16" s="111">
        <v>1227.45</v>
      </c>
      <c r="L16" s="111">
        <v>1100</v>
      </c>
      <c r="M16" s="111">
        <v>1250</v>
      </c>
      <c r="N16" s="111">
        <v>1367.45</v>
      </c>
      <c r="O16" s="115">
        <f t="shared" si="2"/>
        <v>10821.150000000001</v>
      </c>
      <c r="P16" s="32"/>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row>
    <row r="17" spans="1:62" s="106" customFormat="1" ht="16.149999999999999" customHeight="1" x14ac:dyDescent="0.2">
      <c r="A17" s="27"/>
      <c r="B17" s="64" t="s">
        <v>38</v>
      </c>
      <c r="C17" s="111">
        <v>1250</v>
      </c>
      <c r="D17" s="111">
        <v>1250</v>
      </c>
      <c r="E17" s="111">
        <v>1250</v>
      </c>
      <c r="F17" s="111">
        <v>1250</v>
      </c>
      <c r="G17" s="111">
        <v>1250</v>
      </c>
      <c r="H17" s="111">
        <v>1250</v>
      </c>
      <c r="I17" s="111">
        <v>1250</v>
      </c>
      <c r="J17" s="111">
        <v>1250</v>
      </c>
      <c r="K17" s="111">
        <v>1250</v>
      </c>
      <c r="L17" s="111">
        <v>1250</v>
      </c>
      <c r="M17" s="111">
        <v>1250</v>
      </c>
      <c r="N17" s="111">
        <v>1250</v>
      </c>
      <c r="O17" s="115">
        <f t="shared" si="2"/>
        <v>15000</v>
      </c>
      <c r="P17" s="32"/>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row>
    <row r="18" spans="1:62" s="106" customFormat="1" ht="16.149999999999999" customHeight="1" x14ac:dyDescent="0.2">
      <c r="A18" s="27"/>
      <c r="B18" s="65" t="s">
        <v>40</v>
      </c>
      <c r="C18" s="118">
        <f t="shared" ref="C18:N18" si="3">IF(SUM(C14:C17)=0,"",SUM(C14:C17))</f>
        <v>4400</v>
      </c>
      <c r="D18" s="118">
        <f t="shared" si="3"/>
        <v>4850</v>
      </c>
      <c r="E18" s="118">
        <f t="shared" si="3"/>
        <v>6000</v>
      </c>
      <c r="F18" s="118">
        <f t="shared" si="3"/>
        <v>7050</v>
      </c>
      <c r="G18" s="118">
        <f t="shared" si="3"/>
        <v>7875</v>
      </c>
      <c r="H18" s="118">
        <f t="shared" si="3"/>
        <v>7970</v>
      </c>
      <c r="I18" s="118">
        <f t="shared" si="3"/>
        <v>11275</v>
      </c>
      <c r="J18" s="118">
        <f t="shared" si="3"/>
        <v>12306.25</v>
      </c>
      <c r="K18" s="118">
        <f t="shared" si="3"/>
        <v>12377.45</v>
      </c>
      <c r="L18" s="118">
        <f t="shared" si="3"/>
        <v>12250</v>
      </c>
      <c r="M18" s="118">
        <f t="shared" si="3"/>
        <v>12700</v>
      </c>
      <c r="N18" s="118">
        <f t="shared" si="3"/>
        <v>12817.45</v>
      </c>
      <c r="O18" s="116">
        <f>SUM(ActualExpenses[[#Totals],[يناير]:[ديسمبر]])</f>
        <v>111871.15</v>
      </c>
      <c r="P18" s="32"/>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row>
    <row r="19" spans="1:62" s="106" customFormat="1" ht="16.149999999999999" customHeight="1" x14ac:dyDescent="0.2">
      <c r="A19" s="27"/>
      <c r="B19" s="90" t="s">
        <v>41</v>
      </c>
      <c r="C19" s="113">
        <f>IFERROR('نموذج الأرباح والخسائر'!$C$11-ActualExpenses[[#Totals],[يناير]],"")</f>
        <v>-1400</v>
      </c>
      <c r="D19" s="113">
        <f>IFERROR('نموذج الأرباح والخسائر'!$D$11-ActualExpenses[[#Totals],[فبراير]],"")</f>
        <v>2600</v>
      </c>
      <c r="E19" s="113">
        <f>IFERROR('نموذج الأرباح والخسائر'!$E$11-ActualExpenses[[#Totals],[مارس]],"")</f>
        <v>3600</v>
      </c>
      <c r="F19" s="113">
        <f>IFERROR('نموذج الأرباح والخسائر'!$F$11-ActualExpenses[[#Totals],[أبريل]],"")</f>
        <v>-3056</v>
      </c>
      <c r="G19" s="113">
        <f>IFERROR('نموذج الأرباح والخسائر'!$G$11-ActualExpenses[[#Totals],[مايو]],"")</f>
        <v>591</v>
      </c>
      <c r="H19" s="113">
        <f>IFERROR('نموذج الأرباح والخسائر'!$H$11-ActualExpenses[[#Totals],[يونيو]],"")</f>
        <v>2120</v>
      </c>
      <c r="I19" s="113">
        <f>IFERROR('نموذج الأرباح والخسائر'!$I$11-ActualExpenses[[#Totals],[يوليو]],"")</f>
        <v>2575</v>
      </c>
      <c r="J19" s="113">
        <f>IFERROR('نموذج الأرباح والخسائر'!$J$11-ActualExpenses[[#Totals],[أغسطس]],"")</f>
        <v>2888.75</v>
      </c>
      <c r="K19" s="113">
        <f>IFERROR('نموذج الأرباح والخسائر'!$K$11-ActualExpenses[[#Totals],[سبتمبر]],"")</f>
        <v>1151.9499999999989</v>
      </c>
      <c r="L19" s="113">
        <f>IFERROR('نموذج الأرباح والخسائر'!$L$11-ActualExpenses[[#Totals],[أكتوبر]],"")</f>
        <v>-650</v>
      </c>
      <c r="M19" s="113">
        <f>IFERROR('نموذج الأرباح والخسائر'!$M$11-ActualExpenses[[#Totals],[نوفمبر]],"")</f>
        <v>3545</v>
      </c>
      <c r="N19" s="113">
        <f>IFERROR('نموذج الأرباح والخسائر'!$N$11-ActualExpenses[[#Totals],[ديسمبر]],"")</f>
        <v>2551.9499999999989</v>
      </c>
      <c r="O19" s="117">
        <f>SUM(C19:N19)</f>
        <v>16517.649999999998</v>
      </c>
      <c r="P19" s="32"/>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row>
    <row r="20" spans="1:62" s="106" customFormat="1" ht="16.149999999999999" customHeight="1" x14ac:dyDescent="0.2">
      <c r="A20" s="27"/>
      <c r="B20" s="90" t="s">
        <v>42</v>
      </c>
      <c r="C20" s="113">
        <f t="shared" ref="C20:D20" si="4">C19*0.15</f>
        <v>-210</v>
      </c>
      <c r="D20" s="113">
        <f t="shared" si="4"/>
        <v>390</v>
      </c>
      <c r="E20" s="113">
        <f t="shared" ref="E20" si="5">E19*0.15</f>
        <v>540</v>
      </c>
      <c r="F20" s="113">
        <f t="shared" ref="F20" si="6">F19*0.15</f>
        <v>-458.4</v>
      </c>
      <c r="G20" s="113">
        <f t="shared" ref="G20" si="7">G19*0.15</f>
        <v>88.649999999999991</v>
      </c>
      <c r="H20" s="113">
        <f t="shared" ref="H20" si="8">H19*0.15</f>
        <v>318</v>
      </c>
      <c r="I20" s="113">
        <f t="shared" ref="I20" si="9">I19*0.15</f>
        <v>386.25</v>
      </c>
      <c r="J20" s="113">
        <f t="shared" ref="J20" si="10">J19*0.15</f>
        <v>433.3125</v>
      </c>
      <c r="K20" s="113">
        <f t="shared" ref="K20" si="11">K19*0.15</f>
        <v>172.79249999999982</v>
      </c>
      <c r="L20" s="113">
        <f t="shared" ref="L20" si="12">L19*0.15</f>
        <v>-97.5</v>
      </c>
      <c r="M20" s="113">
        <f t="shared" ref="M20" si="13">M19*0.15</f>
        <v>531.75</v>
      </c>
      <c r="N20" s="113">
        <f t="shared" ref="N20" si="14">N19*0.15</f>
        <v>382.79249999999985</v>
      </c>
      <c r="O20" s="117">
        <f>SUM('نموذج الأرباح والخسائر'!$C$20:$N$20)</f>
        <v>2477.6474999999996</v>
      </c>
      <c r="P20" s="32"/>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row>
    <row r="21" spans="1:62" s="106" customFormat="1" ht="9" customHeight="1" x14ac:dyDescent="0.2">
      <c r="A21" s="27"/>
      <c r="B21" s="92"/>
      <c r="C21" s="93"/>
      <c r="D21" s="93"/>
      <c r="E21" s="93"/>
      <c r="F21" s="93"/>
      <c r="G21" s="93"/>
      <c r="H21" s="93"/>
      <c r="I21" s="93"/>
      <c r="J21" s="93"/>
      <c r="K21" s="93"/>
      <c r="L21" s="93"/>
      <c r="M21" s="93"/>
      <c r="N21" s="93"/>
      <c r="O21" s="94"/>
      <c r="P21" s="32"/>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row>
    <row r="22" spans="1:62" s="106" customFormat="1" ht="16.149999999999999" customHeight="1" x14ac:dyDescent="0.2">
      <c r="A22" s="27"/>
      <c r="B22" s="95" t="s">
        <v>43</v>
      </c>
      <c r="C22" s="119">
        <f>IFERROR(C19-'نموذج الأرباح والخسائر'!$C$20," ")</f>
        <v>-1190</v>
      </c>
      <c r="D22" s="119">
        <f>IFERROR(D19-'نموذج الأرباح والخسائر'!$D$20," ")</f>
        <v>2210</v>
      </c>
      <c r="E22" s="119">
        <f>IFERROR(E19-'نموذج الأرباح والخسائر'!$E$20,"")</f>
        <v>3060</v>
      </c>
      <c r="F22" s="119">
        <f>IFERROR(F19-'نموذج الأرباح والخسائر'!$F$20,"")</f>
        <v>-2597.6</v>
      </c>
      <c r="G22" s="119">
        <f>IFERROR(G19-'نموذج الأرباح والخسائر'!$G$20,"")</f>
        <v>502.35</v>
      </c>
      <c r="H22" s="119">
        <f>IFERROR(H19-'نموذج الأرباح والخسائر'!$H$20,"")</f>
        <v>1802</v>
      </c>
      <c r="I22" s="119">
        <f>IFERROR(I19-'نموذج الأرباح والخسائر'!$I$20,"")</f>
        <v>2188.75</v>
      </c>
      <c r="J22" s="119">
        <f>IFERROR(J19-'نموذج الأرباح والخسائر'!$J$20,"")</f>
        <v>2455.4375</v>
      </c>
      <c r="K22" s="119">
        <f>IFERROR(K19-'نموذج الأرباح والخسائر'!$K$20,"")</f>
        <v>979.15749999999912</v>
      </c>
      <c r="L22" s="119">
        <f>IFERROR(L19-'نموذج الأرباح والخسائر'!$L$20,"")</f>
        <v>-552.5</v>
      </c>
      <c r="M22" s="119">
        <f>IFERROR(M19-'نموذج الأرباح والخسائر'!$M$20,"")</f>
        <v>3013.25</v>
      </c>
      <c r="N22" s="119">
        <f>IFERROR(N19-'نموذج الأرباح والخسائر'!$N$20,"")</f>
        <v>2169.1574999999989</v>
      </c>
      <c r="O22" s="120">
        <f>IFERROR(O19-'نموذج الأرباح والخسائر'!$O$20,"")</f>
        <v>14040.002499999999</v>
      </c>
      <c r="P22" s="32"/>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row>
    <row r="23" spans="1:62" s="106" customFormat="1" ht="9" customHeight="1" x14ac:dyDescent="0.2">
      <c r="A23" s="27"/>
      <c r="B23" s="96"/>
      <c r="C23" s="97"/>
      <c r="D23" s="97"/>
      <c r="E23" s="97"/>
      <c r="F23" s="97"/>
      <c r="G23" s="97"/>
      <c r="H23" s="97"/>
      <c r="I23" s="97"/>
      <c r="J23" s="97"/>
      <c r="K23" s="97"/>
      <c r="L23" s="97"/>
      <c r="M23" s="97"/>
      <c r="N23" s="97"/>
      <c r="O23" s="98"/>
      <c r="P23" s="32"/>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row>
    <row r="24" spans="1:62" s="106" customFormat="1" ht="9" customHeight="1" x14ac:dyDescent="0.2">
      <c r="A24" s="27"/>
      <c r="B24" s="40"/>
      <c r="C24" s="41"/>
      <c r="D24" s="41"/>
      <c r="E24" s="41"/>
      <c r="F24" s="41"/>
      <c r="G24" s="41"/>
      <c r="H24" s="41"/>
      <c r="I24" s="41"/>
      <c r="J24" s="41"/>
      <c r="K24" s="41"/>
      <c r="L24" s="41"/>
      <c r="M24" s="41"/>
      <c r="N24" s="41"/>
      <c r="O24" s="41"/>
      <c r="P24" s="32"/>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row>
    <row r="25" spans="1:62" s="106" customFormat="1" ht="30" customHeight="1" x14ac:dyDescent="0.2">
      <c r="A25" s="27"/>
      <c r="B25" s="42"/>
      <c r="C25" s="43"/>
      <c r="D25" s="43"/>
      <c r="E25" s="43"/>
      <c r="F25" s="43"/>
      <c r="G25" s="43"/>
      <c r="H25" s="43"/>
      <c r="I25" s="43"/>
      <c r="J25" s="43"/>
      <c r="K25" s="43"/>
      <c r="L25" s="43"/>
      <c r="M25" s="43"/>
      <c r="N25" s="43"/>
      <c r="O25" s="43"/>
      <c r="P25" s="44"/>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row>
    <row r="26" spans="1:62" s="107" customFormat="1" ht="30" customHeight="1" x14ac:dyDescent="0.2">
      <c r="A26" s="66"/>
      <c r="B26" s="43"/>
      <c r="C26" s="43"/>
      <c r="D26" s="43"/>
      <c r="E26" s="43"/>
      <c r="F26" s="43"/>
      <c r="G26" s="43"/>
      <c r="H26" s="43"/>
      <c r="I26" s="43"/>
      <c r="J26" s="43"/>
      <c r="K26" s="43"/>
      <c r="L26" s="43"/>
      <c r="M26" s="43"/>
      <c r="N26" s="43"/>
      <c r="O26" s="43"/>
      <c r="P26" s="77"/>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89"/>
      <c r="BG26" s="89"/>
      <c r="BH26" s="89"/>
      <c r="BI26" s="89"/>
      <c r="BJ26" s="89"/>
    </row>
    <row r="27" spans="1:62" s="107" customFormat="1" ht="30" customHeight="1" x14ac:dyDescent="0.2">
      <c r="A27" s="66"/>
      <c r="B27" s="9"/>
      <c r="C27" s="9"/>
      <c r="D27" s="9"/>
      <c r="E27" s="9"/>
      <c r="F27" s="9"/>
      <c r="G27" s="9"/>
      <c r="H27" s="9"/>
      <c r="I27" s="9"/>
      <c r="J27" s="9"/>
      <c r="K27" s="9"/>
      <c r="L27" s="9"/>
      <c r="M27" s="9"/>
      <c r="N27" s="9"/>
      <c r="O27" s="9"/>
      <c r="P27" s="77"/>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row>
    <row r="28" spans="1:62" s="107" customFormat="1" ht="30" customHeight="1" x14ac:dyDescent="0.2">
      <c r="A28" s="66"/>
      <c r="B28" s="9"/>
      <c r="C28" s="9"/>
      <c r="D28" s="9"/>
      <c r="E28" s="9"/>
      <c r="F28" s="9"/>
      <c r="G28" s="9"/>
      <c r="H28" s="9"/>
      <c r="I28" s="9"/>
      <c r="J28" s="9"/>
      <c r="K28" s="9"/>
      <c r="L28" s="9"/>
      <c r="M28" s="9"/>
      <c r="N28" s="9"/>
      <c r="O28" s="9"/>
      <c r="P28" s="77"/>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row>
    <row r="29" spans="1:62" s="105" customFormat="1" ht="30" customHeight="1" x14ac:dyDescent="0.2">
      <c r="A29" s="78"/>
      <c r="B29" s="9"/>
      <c r="C29" s="9"/>
      <c r="D29" s="9"/>
      <c r="E29" s="9"/>
      <c r="F29" s="9"/>
      <c r="G29" s="9"/>
      <c r="H29" s="9"/>
      <c r="I29" s="9"/>
      <c r="J29" s="9"/>
      <c r="K29" s="9"/>
      <c r="L29" s="9"/>
      <c r="M29" s="9"/>
      <c r="N29" s="9"/>
      <c r="O29" s="9"/>
      <c r="P29" s="79"/>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row>
    <row r="30" spans="1:62" s="3" customFormat="1" ht="30" customHeight="1" x14ac:dyDescent="0.2">
      <c r="A30" s="11"/>
      <c r="B30" s="9"/>
      <c r="C30" s="9"/>
      <c r="D30" s="9"/>
      <c r="E30" s="9"/>
      <c r="F30" s="9"/>
      <c r="G30" s="9"/>
      <c r="H30" s="9"/>
      <c r="I30" s="9"/>
      <c r="J30" s="9"/>
      <c r="K30" s="9"/>
      <c r="L30" s="9"/>
      <c r="M30" s="9"/>
      <c r="N30" s="9"/>
      <c r="O30" s="9"/>
      <c r="P30" s="9"/>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row>
    <row r="31" spans="1:62" s="108" customFormat="1" ht="30" customHeight="1" x14ac:dyDescent="0.2">
      <c r="A31" s="41"/>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row>
    <row r="32" spans="1:62" s="108" customFormat="1" ht="30" customHeight="1" x14ac:dyDescent="0.2">
      <c r="A32" s="45"/>
      <c r="B32" s="9"/>
      <c r="C32" s="9"/>
      <c r="D32" s="9"/>
      <c r="E32" s="9"/>
      <c r="F32" s="9"/>
      <c r="G32" s="9"/>
      <c r="H32" s="9"/>
      <c r="I32" s="9"/>
      <c r="J32" s="9"/>
      <c r="K32" s="9"/>
      <c r="L32" s="9"/>
      <c r="M32" s="9"/>
      <c r="N32" s="9"/>
      <c r="O32" s="9"/>
      <c r="P32" s="43"/>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row>
    <row r="33" spans="1:62" s="108" customFormat="1" ht="30" customHeight="1" x14ac:dyDescent="0.2">
      <c r="A33" s="45"/>
      <c r="B33" s="9"/>
      <c r="C33" s="9"/>
      <c r="D33" s="9"/>
      <c r="E33" s="9"/>
      <c r="F33" s="9"/>
      <c r="G33" s="9"/>
      <c r="H33" s="9"/>
      <c r="I33" s="9"/>
      <c r="J33" s="9"/>
      <c r="K33" s="9"/>
      <c r="L33" s="9"/>
      <c r="M33" s="9"/>
      <c r="N33" s="9"/>
      <c r="O33" s="9"/>
      <c r="P33" s="43"/>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row>
    <row r="34" spans="1:62" s="3" customFormat="1" ht="30" customHeight="1" x14ac:dyDescent="0.2">
      <c r="A34" s="11"/>
      <c r="B34" s="9"/>
      <c r="C34" s="9"/>
      <c r="D34" s="9"/>
      <c r="E34" s="9"/>
      <c r="F34" s="9"/>
      <c r="G34" s="9"/>
      <c r="H34" s="9"/>
      <c r="I34" s="9"/>
      <c r="J34" s="9"/>
      <c r="K34" s="9"/>
      <c r="L34" s="9"/>
      <c r="M34" s="9"/>
      <c r="N34" s="9"/>
      <c r="O34" s="9"/>
      <c r="P34" s="9"/>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row>
    <row r="35" spans="1:62" s="3" customFormat="1" ht="30" customHeight="1" x14ac:dyDescent="0.2">
      <c r="A35" s="11"/>
      <c r="B35" s="1"/>
      <c r="C35" s="1"/>
      <c r="D35" s="1"/>
      <c r="E35" s="1"/>
      <c r="F35" s="1"/>
      <c r="G35" s="1"/>
      <c r="H35" s="1"/>
      <c r="I35" s="1"/>
      <c r="J35" s="1"/>
      <c r="K35" s="1"/>
      <c r="L35" s="1"/>
      <c r="M35" s="1"/>
      <c r="N35" s="1"/>
      <c r="O35" s="1"/>
      <c r="P35" s="9"/>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row>
    <row r="36" spans="1:62" s="3" customFormat="1" ht="30" customHeight="1" x14ac:dyDescent="0.2">
      <c r="A36" s="11"/>
      <c r="B36" s="1"/>
      <c r="C36" s="1"/>
      <c r="D36" s="1"/>
      <c r="E36" s="1"/>
      <c r="F36" s="1"/>
      <c r="G36" s="1"/>
      <c r="H36" s="1"/>
      <c r="I36" s="1"/>
      <c r="J36" s="1"/>
      <c r="K36" s="1"/>
      <c r="L36" s="1"/>
      <c r="M36" s="1"/>
      <c r="N36" s="1"/>
      <c r="O36" s="1"/>
      <c r="P36" s="9"/>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row>
    <row r="37" spans="1:62" s="3" customFormat="1" ht="30" customHeight="1" x14ac:dyDescent="0.2">
      <c r="A37" s="11"/>
      <c r="B37" s="1"/>
      <c r="C37" s="1"/>
      <c r="D37" s="1"/>
      <c r="E37" s="1"/>
      <c r="F37" s="1"/>
      <c r="G37" s="1"/>
      <c r="H37" s="1"/>
      <c r="I37" s="1"/>
      <c r="J37" s="1"/>
      <c r="K37" s="1"/>
      <c r="L37" s="1"/>
      <c r="M37" s="1"/>
      <c r="N37" s="1"/>
      <c r="O37" s="1"/>
      <c r="P37" s="9"/>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row>
    <row r="38" spans="1:62" s="3" customFormat="1" ht="30" customHeight="1" x14ac:dyDescent="0.2">
      <c r="A38" s="11"/>
      <c r="B38" s="1"/>
      <c r="C38" s="1"/>
      <c r="D38" s="1"/>
      <c r="E38" s="1"/>
      <c r="F38" s="1"/>
      <c r="G38" s="1"/>
      <c r="H38" s="1"/>
      <c r="I38" s="1"/>
      <c r="J38" s="1"/>
      <c r="K38" s="1"/>
      <c r="L38" s="1"/>
      <c r="M38" s="1"/>
      <c r="N38" s="1"/>
      <c r="O38" s="1"/>
      <c r="P38" s="9"/>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row>
    <row r="39" spans="1:62" s="3" customFormat="1" ht="30" customHeight="1" x14ac:dyDescent="0.2">
      <c r="A39" s="11"/>
      <c r="B39" s="1"/>
      <c r="C39" s="1"/>
      <c r="D39" s="1"/>
      <c r="E39" s="1"/>
      <c r="F39" s="1"/>
      <c r="G39" s="1"/>
      <c r="H39" s="1"/>
      <c r="I39" s="1"/>
      <c r="J39" s="1"/>
      <c r="K39" s="1"/>
      <c r="L39" s="1"/>
      <c r="M39" s="1"/>
      <c r="N39" s="1"/>
      <c r="O39" s="1"/>
      <c r="P39" s="9"/>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row>
    <row r="40" spans="1:62" s="3" customFormat="1" ht="30" customHeight="1" x14ac:dyDescent="0.2">
      <c r="A40" s="11"/>
      <c r="B40" s="1"/>
      <c r="C40" s="1"/>
      <c r="D40" s="1"/>
      <c r="E40" s="1"/>
      <c r="F40" s="1"/>
      <c r="G40" s="1"/>
      <c r="H40" s="1"/>
      <c r="I40" s="1"/>
      <c r="J40" s="1"/>
      <c r="K40" s="1"/>
      <c r="L40" s="1"/>
      <c r="M40" s="1"/>
      <c r="N40" s="1"/>
      <c r="O40" s="1"/>
      <c r="P40" s="9"/>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row>
    <row r="41" spans="1:62" s="3" customFormat="1" ht="30" customHeight="1" x14ac:dyDescent="0.2">
      <c r="A41" s="11"/>
      <c r="B41" s="1"/>
      <c r="C41" s="1"/>
      <c r="D41" s="1"/>
      <c r="E41" s="1"/>
      <c r="F41" s="1"/>
      <c r="G41" s="1"/>
      <c r="H41" s="1"/>
      <c r="I41" s="1"/>
      <c r="J41" s="1"/>
      <c r="K41" s="1"/>
      <c r="L41" s="1"/>
      <c r="M41" s="1"/>
      <c r="N41" s="1"/>
      <c r="O41" s="1"/>
      <c r="P41" s="9"/>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row>
  </sheetData>
  <mergeCells count="1">
    <mergeCell ref="C2:O2"/>
  </mergeCells>
  <dataValidations count="9">
    <dataValidation allowBlank="1" showInputMessage="1" showErrorMessage="1" prompt="تحتوي ورقة العمل هذه على بيانات نموذجية في القالب من ورقة العمل السابقة. وعنوان ورقة العمل موجود في الخلية على اليمين. وتوجد إرشادات أخرى مفيدة حول كيفية استخدام ورقة العمل هذه في الخلايا الموجودة في هذا العمود. واضغط سهم لأسفل لبدء الاستخدام." sqref="A1"/>
    <dataValidation allowBlank="1" showInputMessage="1" showErrorMessage="1" prompt="يوجد اسم العمل في الخلية على اليمين والتاريخ في الخلية C2. وتوجد الإرشادات التالية في الخلية A4." sqref="A2"/>
    <dataValidation allowBlank="1" showInputMessage="1" showErrorMessage="1" prompt="توجد عناصر الإيرادات ذات القيم لكل شهر في جدول الإيرادات الفعلية بدءا من الخلية إلى اليسار. ويتم حساب صافي المبيعات لكل شهر ومن سنة حتى الآن تلقائيا. والإرشادات التالية موجودة في الخلية A10." sqref="A4"/>
    <dataValidation allowBlank="1" showInputMessage="1" showErrorMessage="1" prompt="تسمية «تكلفة البضائع المبيعة» موجودة في الخلية على اليمين. ويتم حساب تكلفة السلع المبيعة لكل شهر ومن سنة حتى الآن تلقائيا في الخلايا من C10 إلى O10._x000a_" sqref="A10"/>
    <dataValidation allowBlank="1" showInputMessage="1" showErrorMessage="1" prompt="تسمية الربح الشامل موجودة في الخلية على اليمين. ويتم حساب الربح الشامل لكل شهر ومن سنة حتى الآن تلقائيًا في الخلايا من C11 إلى O11. والإرشادات التالية موجودة في الخلية A13." sqref="A11"/>
    <dataValidation allowBlank="1" showInputMessage="1" showErrorMessage="1" prompt="توجد عناصر المصاريف ذات القيم لكل شهر في جدول &quot;المصروفات الفعلية&quot; بدءًا من الخلية إلى اليمين. ويتم حساب المصاريف من سنة إلى الآن وإجمالي المصاريف تلقائيا. الإرشادات التالية موجودة في الخلية A19." sqref="A13"/>
    <dataValidation allowBlank="1" showInputMessage="1" showErrorMessage="1" prompt="تسمية «الدخل قبل الضرائب» موجودة في الخلية على اليمين. ويتم حساب الدخل قبل الضرائب لكل شهر ومن سنة حتى الآن تلقائيا في الخلايا من C19 إلى O19." sqref="A19"/>
    <dataValidation allowBlank="1" showInputMessage="1" showErrorMessage="1" prompt="تسمية «مصاريف ضريبة الدخل» موجودة في الخلية على اليمين. يتم حساب مصاريف ضريبة الدخل لكل شهر ومن سنة حتى الآن تلقائيا في الخلايا من C20 إلى O20. والإرشادات التالية موجودة في الخلية A22." sqref="A20"/>
    <dataValidation allowBlank="1" showInputMessage="1" showErrorMessage="1" prompt="تسمية «صافي الدخل» موجودة في الخلية على اليمين. يتم حساب صافي الدخل لكل شهر ومن سنة حتى الآن تلقائيًا في الخلايا من C22 إلى O22." sqref="A22"/>
  </dataValidations>
  <pageMargins left="0.7" right="0.7" top="0.75" bottom="0.75" header="0.3" footer="0.3"/>
  <pageSetup paperSize="9" scale="53" orientation="landscape" horizontalDpi="1200" verticalDpi="1200"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emplate>TM16400880</Template>
  <Application>Microsoft Excel</Application>
  <DocSecurity>0</DocSecurity>
  <ScaleCrop>false</ScaleCrop>
  <HeadingPairs>
    <vt:vector size="4" baseType="variant">
      <vt:variant>
        <vt:lpstr>أوراق العمل</vt:lpstr>
      </vt:variant>
      <vt:variant>
        <vt:i4>6</vt:i4>
      </vt:variant>
      <vt:variant>
        <vt:lpstr>نطاقات تمت تسميتها</vt:lpstr>
      </vt:variant>
      <vt:variant>
        <vt:i4>6</vt:i4>
      </vt:variant>
    </vt:vector>
  </HeadingPairs>
  <TitlesOfParts>
    <vt:vector size="12" baseType="lpstr">
      <vt:lpstr>البدء</vt:lpstr>
      <vt:lpstr>نظرة عامة</vt:lpstr>
      <vt:lpstr>قالب تكاليف بدء التشغيل</vt:lpstr>
      <vt:lpstr>نموذج تكاليف بدء التشغيل</vt:lpstr>
      <vt:lpstr>قالب الأرباح والخسائر</vt:lpstr>
      <vt:lpstr>نموذج الأرباح والخسائر</vt:lpstr>
      <vt:lpstr>البدء!Print_Area</vt:lpstr>
      <vt:lpstr>'قالب الأرباح والخسائر'!Print_Area</vt:lpstr>
      <vt:lpstr>'قالب تكاليف بدء التشغيل'!Print_Area</vt:lpstr>
      <vt:lpstr>'نظرة عامة'!Print_Area</vt:lpstr>
      <vt:lpstr>'نموذج الأرباح والخسائر'!Print_Area</vt:lpstr>
      <vt:lpstr>'نموذج تكاليف بدء التشغيل'!Print_Area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2021-12-29T23:15:02Z</dcterms:created>
  <dcterms:modified xsi:type="dcterms:W3CDTF">2023-05-12T17:22:44Z</dcterms:modified>
</cp:coreProperties>
</file>